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1620" activeTab="1"/>
  </bookViews>
  <sheets>
    <sheet name="Balance Sheet" sheetId="1" r:id="rId1"/>
    <sheet name="Income Stmt" sheetId="2" r:id="rId2"/>
    <sheet name="cashflow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<sst xmlns="http://schemas.openxmlformats.org/spreadsheetml/2006/main" count="149" uniqueCount="118">
  <si>
    <t>Science and Technology Center in Ukraine</t>
  </si>
  <si>
    <t>Kiev, Ukraine</t>
  </si>
  <si>
    <t>STATEMENT OF REVENUES AND EXPENSES (NOTE 1)</t>
  </si>
  <si>
    <t>For the Years Ended December 31, 1998 and 1997</t>
  </si>
  <si>
    <t>Year Ended</t>
  </si>
  <si>
    <t>Dec. 31, 1998</t>
  </si>
  <si>
    <t>Dec. 31, 1997</t>
  </si>
  <si>
    <t>Revenues</t>
  </si>
  <si>
    <t>Project Revenue</t>
  </si>
  <si>
    <t>Administrative Revenue</t>
  </si>
  <si>
    <t>Interest Income</t>
  </si>
  <si>
    <t>Note 9</t>
  </si>
  <si>
    <t>Miscellaneous Receipts</t>
  </si>
  <si>
    <t>Total Revenues</t>
  </si>
  <si>
    <t>Expenses</t>
  </si>
  <si>
    <t>Cost of Projects</t>
  </si>
  <si>
    <t>NATO Conference Expense</t>
  </si>
  <si>
    <t>Administrative Operating Expenses</t>
  </si>
  <si>
    <t>Non-Recurring Expenses</t>
  </si>
  <si>
    <t>Facility Improvements</t>
  </si>
  <si>
    <t>Furniture &amp; Fixtures</t>
  </si>
  <si>
    <t>Office Equipment</t>
  </si>
  <si>
    <t>Vehicle Purchase</t>
  </si>
  <si>
    <t>Computer Hardware &amp; Software</t>
  </si>
  <si>
    <t>Subtotal Non-Recurring Expenses</t>
  </si>
  <si>
    <t>Recurring Expenses</t>
  </si>
  <si>
    <t>Grants</t>
  </si>
  <si>
    <t>Note 10</t>
  </si>
  <si>
    <t>Representation</t>
  </si>
  <si>
    <t>Staff Education &amp; Training</t>
  </si>
  <si>
    <t>Travel</t>
  </si>
  <si>
    <t>Postage and Delivery</t>
  </si>
  <si>
    <t>General Office Supplies</t>
  </si>
  <si>
    <t>Repairs &amp; Maint. of Office Equipment</t>
  </si>
  <si>
    <t>Bank Fees</t>
  </si>
  <si>
    <t>Vehicle Expense</t>
  </si>
  <si>
    <t>Printing and Reproduction</t>
  </si>
  <si>
    <t>Telecommunications Services</t>
  </si>
  <si>
    <t>Business Meetings &amp; Conferences</t>
  </si>
  <si>
    <t>Subscriptions &amp; Publications</t>
  </si>
  <si>
    <t>Local Transportation &amp; Drivers</t>
  </si>
  <si>
    <t>Public Affairs &amp; Information</t>
  </si>
  <si>
    <t>Employee Morale &amp; Welfare</t>
  </si>
  <si>
    <t>Medical Plan</t>
  </si>
  <si>
    <t>Building Supplies</t>
  </si>
  <si>
    <t>Branch Offices</t>
  </si>
  <si>
    <t>Scientific Information Center</t>
  </si>
  <si>
    <t>Insurance Expense</t>
  </si>
  <si>
    <t>Professional Services</t>
  </si>
  <si>
    <t>Building Lease  - Ukraine</t>
  </si>
  <si>
    <t>Security - Ukraine</t>
  </si>
  <si>
    <t>Utilities - Ukraine</t>
  </si>
  <si>
    <t>Realized/Unrealized Exchange Loss</t>
  </si>
  <si>
    <t>Subtotal Recurring Expenses</t>
  </si>
  <si>
    <t>Total Expenses</t>
  </si>
  <si>
    <t>Excess (Deficiency) Revenue over Expenses</t>
  </si>
  <si>
    <t>Note 11</t>
  </si>
  <si>
    <t xml:space="preserve"> </t>
  </si>
  <si>
    <t>BALANCE SHEET (NOTE 1)</t>
  </si>
  <si>
    <t>As of December 31, 1998 and 1997</t>
  </si>
  <si>
    <t>As of</t>
  </si>
  <si>
    <t>ASSETS</t>
  </si>
  <si>
    <t>Cash and Cash Equivalents</t>
  </si>
  <si>
    <t>Cash</t>
  </si>
  <si>
    <t>Note 2</t>
  </si>
  <si>
    <t>Total Cash and Cash Equivalents</t>
  </si>
  <si>
    <t>Receivables</t>
  </si>
  <si>
    <t>Contributing Parties - Current</t>
  </si>
  <si>
    <t>Note 3</t>
  </si>
  <si>
    <t>Project Participants</t>
  </si>
  <si>
    <t>Interest Receivable</t>
  </si>
  <si>
    <t>Miscellaneous Receivable</t>
  </si>
  <si>
    <t>Total Receivables</t>
  </si>
  <si>
    <t>Prepaid Expenses</t>
  </si>
  <si>
    <t>TOTAL ASSETS</t>
  </si>
  <si>
    <t>LIABILITIES</t>
  </si>
  <si>
    <t>Current Liabilites</t>
  </si>
  <si>
    <t>Administrative Vendors</t>
  </si>
  <si>
    <t>Facility Costs Payable</t>
  </si>
  <si>
    <t>Grants Payables - Projects</t>
  </si>
  <si>
    <t>Overhead Payable - Projects</t>
  </si>
  <si>
    <t>Other Project Costs Payable</t>
  </si>
  <si>
    <t>Amount Due to Sweden</t>
  </si>
  <si>
    <t>Note 4</t>
  </si>
  <si>
    <t>Total Liabilities</t>
  </si>
  <si>
    <t>CONTRIBUTIONS</t>
  </si>
  <si>
    <t>Restricted Contributions</t>
  </si>
  <si>
    <t>Designated Contributed Capital - Admin.</t>
  </si>
  <si>
    <t>Note 5</t>
  </si>
  <si>
    <t>Total Restricted Contributions</t>
  </si>
  <si>
    <t>Unrestricted Contributions</t>
  </si>
  <si>
    <t>Note 6</t>
  </si>
  <si>
    <t>Designated Contributed Capital - Projects</t>
  </si>
  <si>
    <t>Note 7</t>
  </si>
  <si>
    <t>Undesignated Contributed Capital - Projects</t>
  </si>
  <si>
    <t>Note 8</t>
  </si>
  <si>
    <t>Total Unrestricted Contributions</t>
  </si>
  <si>
    <t>TOTAL LIABILITIES &amp; CONTRIBUTIONS</t>
  </si>
  <si>
    <t>STATEMENT OF CASH FLOWS (NOTE 1)</t>
  </si>
  <si>
    <t>United</t>
  </si>
  <si>
    <t>European</t>
  </si>
  <si>
    <t>Canada</t>
  </si>
  <si>
    <t>Sweden</t>
  </si>
  <si>
    <t>Ukraine</t>
  </si>
  <si>
    <t>Partners</t>
  </si>
  <si>
    <t>States</t>
  </si>
  <si>
    <t>Union</t>
  </si>
  <si>
    <t>Japan</t>
  </si>
  <si>
    <t>NATO</t>
  </si>
  <si>
    <t>Total</t>
  </si>
  <si>
    <t>Cash Flows From Operations</t>
  </si>
  <si>
    <t>Receipts From Parties</t>
  </si>
  <si>
    <t>Payments to Projects</t>
  </si>
  <si>
    <t>Payments to Administrative Expenses</t>
  </si>
  <si>
    <t>Interest Received</t>
  </si>
  <si>
    <t>Cash Generated From Operations</t>
  </si>
  <si>
    <t>Cash/Cash Equivalents at Beginning of Period</t>
  </si>
  <si>
    <t>Cash/Cash Equivalents at End of Period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</si>
</sst>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_(&quot;$&quot;* #,##0_);_(&quot;$&quot;* \(#,##0\);_(&quot;$&quot;* &quot;-&quot;??_);_(@_)"/>
    <numFmt numFmtId="174" formatCode="_(* #,##0_);_(* \(#,##0\);_(* &quot;-&quot;??_);_(@_)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* #,##0.000_);_(* \(#,##0.000\);_(* &quot;-&quot;??_);_(@_)"/>
    <numFmt numFmtId="178" formatCode="dd\-mmmm\-yy"/>
    <numFmt numFmtId="179" formatCode="dd\ mmmm\ yyyy"/>
    <numFmt numFmtId="180" formatCode="mmmm\ dd\,\ yyyy"/>
    <numFmt numFmtId="181" formatCode="&quot;$&quot;#,##0"/>
    <numFmt numFmtId="182" formatCode="#,##0\ &quot;грн.&quot;;#,##0\ &quot;грн.&quot;"/>
    <numFmt numFmtId="183" formatCode="#,##0\ &quot;грн.&quot;;[Red]#,##0\ &quot;грн.&quot;"/>
    <numFmt numFmtId="184" formatCode="#,##0.00\ &quot;грн.&quot;;#,##0.00\ &quot;грн.&quot;"/>
    <numFmt numFmtId="185" formatCode="#,##0.00\ &quot;грн.&quot;;[Red]#,##0.00\ &quot;грн.&quot;"/>
    <numFmt numFmtId="186" formatCode="_ * #,##0\ &quot;грн.&quot;_ ;_ * #,##0\ &quot;грн.&quot;_ ;_ * &quot;-&quot;\ &quot;грн.&quot;_ ;_ @_ "/>
    <numFmt numFmtId="187" formatCode="_ * #,##0\ _г_р_н_._ ;_ * #,##0\ _г_р_н_._ ;_ * &quot;-&quot;\ _г_р_н_._ ;_ @_ "/>
    <numFmt numFmtId="188" formatCode="_ * #,##0.00\ &quot;грн.&quot;_ ;_ * #,##0.00\ &quot;грн.&quot;_ ;_ * &quot;-&quot;??\ &quot;грн.&quot;_ ;_ @_ "/>
    <numFmt numFmtId="189" formatCode="_ * #,##0.00\ _г_р_н_._ ;_ * #,##0.00\ _г_р_н_._ ;_ * &quot;-&quot;??\ _г_р_н_._ ;_ @_ "/>
    <numFmt numFmtId="190" formatCode="[$$-409]#,##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Accounting"/>
      <sz val="12"/>
      <name val="Times New Roman"/>
      <family val="1"/>
    </font>
    <font>
      <i/>
      <sz val="12"/>
      <name val="Times New Roman"/>
      <family val="1"/>
    </font>
    <font>
      <u val="doubleAccounting"/>
      <sz val="12"/>
      <name val="Times New Roman"/>
      <family val="1"/>
    </font>
    <font>
      <u val="single"/>
      <sz val="10"/>
      <name val="Courier"/>
      <family val="3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0">
    <xf numFmtId="172" fontId="0" fillId="0" borderId="0" xfId="0" applyAlignment="1">
      <alignment/>
    </xf>
    <xf numFmtId="172" fontId="5" fillId="2" borderId="1" xfId="0" applyFont="1" applyFill="1" applyBorder="1" applyAlignment="1">
      <alignment horizontal="centerContinuous"/>
    </xf>
    <xf numFmtId="172" fontId="6" fillId="2" borderId="2" xfId="0" applyFont="1" applyFill="1" applyBorder="1" applyAlignment="1">
      <alignment horizontal="centerContinuous"/>
    </xf>
    <xf numFmtId="172" fontId="6" fillId="2" borderId="3" xfId="0" applyFont="1" applyFill="1" applyBorder="1" applyAlignment="1">
      <alignment horizontal="centerContinuous"/>
    </xf>
    <xf numFmtId="172" fontId="5" fillId="2" borderId="4" xfId="0" applyFont="1" applyFill="1" applyBorder="1" applyAlignment="1">
      <alignment horizontal="centerContinuous"/>
    </xf>
    <xf numFmtId="172" fontId="6" fillId="2" borderId="0" xfId="0" applyFont="1" applyFill="1" applyBorder="1" applyAlignment="1">
      <alignment horizontal="centerContinuous"/>
    </xf>
    <xf numFmtId="172" fontId="6" fillId="2" borderId="5" xfId="0" applyFont="1" applyFill="1" applyBorder="1" applyAlignment="1">
      <alignment horizontal="centerContinuous"/>
    </xf>
    <xf numFmtId="172" fontId="6" fillId="2" borderId="4" xfId="0" applyFont="1" applyFill="1" applyBorder="1" applyAlignment="1">
      <alignment horizontal="centerContinuous"/>
    </xf>
    <xf numFmtId="172" fontId="7" fillId="2" borderId="4" xfId="0" applyFont="1" applyFill="1" applyBorder="1" applyAlignment="1">
      <alignment horizontal="centerContinuous"/>
    </xf>
    <xf numFmtId="0" fontId="5" fillId="2" borderId="6" xfId="24" applyFont="1" applyFill="1" applyBorder="1" applyAlignment="1">
      <alignment horizontal="centerContinuous"/>
      <protection/>
    </xf>
    <xf numFmtId="172" fontId="6" fillId="2" borderId="7" xfId="0" applyFont="1" applyFill="1" applyBorder="1" applyAlignment="1">
      <alignment horizontal="centerContinuous"/>
    </xf>
    <xf numFmtId="172" fontId="6" fillId="2" borderId="8" xfId="0" applyFont="1" applyFill="1" applyBorder="1" applyAlignment="1">
      <alignment horizontal="centerContinuous"/>
    </xf>
    <xf numFmtId="172" fontId="7" fillId="0" borderId="0" xfId="0" applyFont="1" applyFill="1" applyBorder="1" applyAlignment="1">
      <alignment horizontal="centerContinuous"/>
    </xf>
    <xf numFmtId="172" fontId="6" fillId="0" borderId="0" xfId="0" applyFont="1" applyFill="1" applyBorder="1" applyAlignment="1">
      <alignment horizontal="centerContinuous"/>
    </xf>
    <xf numFmtId="172" fontId="6" fillId="0" borderId="7" xfId="0" applyFont="1" applyFill="1" applyBorder="1" applyAlignment="1">
      <alignment horizontal="centerContinuous"/>
    </xf>
    <xf numFmtId="172" fontId="7" fillId="2" borderId="1" xfId="0" applyFont="1" applyFill="1" applyBorder="1" applyAlignment="1">
      <alignment horizontal="centerContinuous"/>
    </xf>
    <xf numFmtId="172" fontId="5" fillId="2" borderId="2" xfId="0" applyFont="1" applyFill="1" applyBorder="1" applyAlignment="1">
      <alignment horizontal="center"/>
    </xf>
    <xf numFmtId="172" fontId="6" fillId="2" borderId="6" xfId="0" applyFont="1" applyFill="1" applyBorder="1" applyAlignment="1">
      <alignment/>
    </xf>
    <xf numFmtId="172" fontId="6" fillId="2" borderId="7" xfId="0" applyFont="1" applyFill="1" applyBorder="1" applyAlignment="1">
      <alignment/>
    </xf>
    <xf numFmtId="172" fontId="5" fillId="2" borderId="7" xfId="0" applyFont="1" applyFill="1" applyBorder="1" applyAlignment="1" quotePrefix="1">
      <alignment horizontal="center"/>
    </xf>
    <xf numFmtId="172" fontId="5" fillId="2" borderId="7" xfId="0" applyFont="1" applyFill="1" applyBorder="1" applyAlignment="1">
      <alignment horizontal="center"/>
    </xf>
    <xf numFmtId="172" fontId="6" fillId="2" borderId="8" xfId="0" applyFont="1" applyFill="1" applyBorder="1" applyAlignment="1">
      <alignment/>
    </xf>
    <xf numFmtId="172" fontId="5" fillId="0" borderId="1" xfId="0" applyFont="1" applyBorder="1" applyAlignment="1">
      <alignment/>
    </xf>
    <xf numFmtId="172" fontId="6" fillId="0" borderId="2" xfId="0" applyFont="1" applyBorder="1" applyAlignment="1">
      <alignment/>
    </xf>
    <xf numFmtId="172" fontId="6" fillId="0" borderId="3" xfId="0" applyFont="1" applyBorder="1" applyAlignment="1">
      <alignment/>
    </xf>
    <xf numFmtId="172" fontId="5" fillId="0" borderId="4" xfId="0" applyFont="1" applyBorder="1" applyAlignment="1">
      <alignment/>
    </xf>
    <xf numFmtId="172" fontId="6" fillId="0" borderId="0" xfId="0" applyFont="1" applyBorder="1" applyAlignment="1">
      <alignment/>
    </xf>
    <xf numFmtId="173" fontId="6" fillId="0" borderId="0" xfId="19" applyNumberFormat="1" applyFont="1" applyAlignment="1">
      <alignment/>
    </xf>
    <xf numFmtId="173" fontId="6" fillId="0" borderId="0" xfId="19" applyNumberFormat="1" applyFont="1" applyBorder="1" applyAlignment="1">
      <alignment/>
    </xf>
    <xf numFmtId="172" fontId="6" fillId="0" borderId="5" xfId="0" applyFont="1" applyBorder="1" applyAlignment="1">
      <alignment/>
    </xf>
    <xf numFmtId="174" fontId="6" fillId="0" borderId="0" xfId="15" applyNumberFormat="1" applyFont="1" applyAlignment="1">
      <alignment/>
    </xf>
    <xf numFmtId="174" fontId="6" fillId="0" borderId="0" xfId="15" applyNumberFormat="1" applyFont="1" applyBorder="1" applyAlignment="1">
      <alignment/>
    </xf>
    <xf numFmtId="172" fontId="6" fillId="0" borderId="5" xfId="0" applyFont="1" applyBorder="1" applyAlignment="1">
      <alignment horizontal="center"/>
    </xf>
    <xf numFmtId="172" fontId="6" fillId="0" borderId="0" xfId="0" applyFont="1" applyBorder="1" applyAlignment="1" quotePrefix="1">
      <alignment horizontal="left"/>
    </xf>
    <xf numFmtId="174" fontId="6" fillId="0" borderId="7" xfId="15" applyNumberFormat="1" applyFont="1" applyBorder="1" applyAlignment="1">
      <alignment/>
    </xf>
    <xf numFmtId="174" fontId="8" fillId="0" borderId="0" xfId="15" applyNumberFormat="1" applyFont="1" applyBorder="1" applyAlignment="1">
      <alignment/>
    </xf>
    <xf numFmtId="172" fontId="6" fillId="0" borderId="0" xfId="0" applyFont="1" applyAlignment="1">
      <alignment/>
    </xf>
    <xf numFmtId="172" fontId="5" fillId="0" borderId="0" xfId="0" applyFont="1" applyBorder="1" applyAlignment="1">
      <alignment/>
    </xf>
    <xf numFmtId="171" fontId="6" fillId="0" borderId="0" xfId="15" applyFont="1" applyAlignment="1">
      <alignment/>
    </xf>
    <xf numFmtId="172" fontId="5" fillId="0" borderId="0" xfId="0" applyFont="1" applyBorder="1" applyAlignment="1">
      <alignment/>
    </xf>
    <xf numFmtId="172" fontId="9" fillId="0" borderId="0" xfId="0" applyFont="1" applyBorder="1" applyAlignment="1">
      <alignment/>
    </xf>
    <xf numFmtId="172" fontId="6" fillId="0" borderId="4" xfId="0" applyFont="1" applyBorder="1" applyAlignment="1">
      <alignment/>
    </xf>
    <xf numFmtId="173" fontId="8" fillId="0" borderId="0" xfId="19" applyNumberFormat="1" applyFont="1" applyBorder="1" applyAlignment="1">
      <alignment/>
    </xf>
    <xf numFmtId="173" fontId="10" fillId="0" borderId="0" xfId="19" applyNumberFormat="1" applyFont="1" applyBorder="1" applyAlignment="1">
      <alignment/>
    </xf>
    <xf numFmtId="172" fontId="6" fillId="0" borderId="5" xfId="0" applyFont="1" applyBorder="1" applyAlignment="1" quotePrefix="1">
      <alignment horizontal="center"/>
    </xf>
    <xf numFmtId="172" fontId="6" fillId="0" borderId="6" xfId="0" applyFont="1" applyBorder="1" applyAlignment="1">
      <alignment/>
    </xf>
    <xf numFmtId="172" fontId="6" fillId="0" borderId="7" xfId="0" applyFont="1" applyBorder="1" applyAlignment="1">
      <alignment/>
    </xf>
    <xf numFmtId="172" fontId="0" fillId="0" borderId="7" xfId="0" applyBorder="1" applyAlignment="1">
      <alignment/>
    </xf>
    <xf numFmtId="172" fontId="6" fillId="0" borderId="8" xfId="0" applyFont="1" applyBorder="1" applyAlignment="1">
      <alignment/>
    </xf>
    <xf numFmtId="172" fontId="0" fillId="0" borderId="0" xfId="0" applyBorder="1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Alignment="1">
      <alignment/>
    </xf>
    <xf numFmtId="172" fontId="7" fillId="2" borderId="6" xfId="0" applyFont="1" applyFill="1" applyBorder="1" applyAlignment="1">
      <alignment horizontal="centerContinuous"/>
    </xf>
    <xf numFmtId="172" fontId="5" fillId="2" borderId="2" xfId="0" applyFont="1" applyFill="1" applyBorder="1" applyAlignment="1">
      <alignment horizontal="center"/>
    </xf>
    <xf numFmtId="172" fontId="5" fillId="0" borderId="0" xfId="0" applyFont="1" applyBorder="1" applyAlignment="1" quotePrefix="1">
      <alignment horizontal="left"/>
    </xf>
    <xf numFmtId="172" fontId="0" fillId="0" borderId="5" xfId="0" applyBorder="1" applyAlignment="1">
      <alignment/>
    </xf>
    <xf numFmtId="172" fontId="11" fillId="0" borderId="0" xfId="0" applyFont="1" applyBorder="1" applyAlignment="1">
      <alignment/>
    </xf>
    <xf numFmtId="172" fontId="5" fillId="0" borderId="6" xfId="0" applyFont="1" applyBorder="1" applyAlignment="1">
      <alignment/>
    </xf>
    <xf numFmtId="172" fontId="6" fillId="0" borderId="8" xfId="0" applyFont="1" applyBorder="1" applyAlignment="1">
      <alignment horizontal="right"/>
    </xf>
    <xf numFmtId="172" fontId="5" fillId="0" borderId="0" xfId="0" applyFont="1" applyAlignment="1">
      <alignment/>
    </xf>
    <xf numFmtId="172" fontId="6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/>
    </xf>
    <xf numFmtId="172" fontId="1" fillId="0" borderId="0" xfId="0" applyFont="1" applyAlignment="1">
      <alignment/>
    </xf>
    <xf numFmtId="172" fontId="4" fillId="0" borderId="0" xfId="0" applyFont="1" applyAlignment="1">
      <alignment/>
    </xf>
    <xf numFmtId="0" fontId="5" fillId="2" borderId="1" xfId="24" applyFont="1" applyFill="1" applyBorder="1" applyAlignment="1">
      <alignment horizontal="centerContinuous"/>
      <protection/>
    </xf>
    <xf numFmtId="0" fontId="6" fillId="2" borderId="2" xfId="24" applyFont="1" applyFill="1" applyBorder="1" applyAlignment="1">
      <alignment horizontal="centerContinuous"/>
      <protection/>
    </xf>
    <xf numFmtId="0" fontId="6" fillId="2" borderId="3" xfId="24" applyFont="1" applyFill="1" applyBorder="1" applyAlignment="1">
      <alignment horizontal="centerContinuous"/>
      <protection/>
    </xf>
    <xf numFmtId="0" fontId="4" fillId="0" borderId="0" xfId="24">
      <alignment/>
      <protection/>
    </xf>
    <xf numFmtId="0" fontId="5" fillId="2" borderId="4" xfId="24" applyFont="1" applyFill="1" applyBorder="1" applyAlignment="1">
      <alignment horizontal="centerContinuous"/>
      <protection/>
    </xf>
    <xf numFmtId="0" fontId="6" fillId="2" borderId="0" xfId="24" applyFont="1" applyFill="1" applyBorder="1" applyAlignment="1">
      <alignment horizontal="centerContinuous"/>
      <protection/>
    </xf>
    <xf numFmtId="0" fontId="6" fillId="2" borderId="5" xfId="24" applyFont="1" applyFill="1" applyBorder="1" applyAlignment="1">
      <alignment horizontal="centerContinuous"/>
      <protection/>
    </xf>
    <xf numFmtId="0" fontId="6" fillId="2" borderId="4" xfId="24" applyFont="1" applyFill="1" applyBorder="1" applyAlignment="1">
      <alignment horizontal="centerContinuous"/>
      <protection/>
    </xf>
    <xf numFmtId="0" fontId="7" fillId="2" borderId="4" xfId="24" applyFont="1" applyFill="1" applyBorder="1" applyAlignment="1">
      <alignment horizontal="centerContinuous"/>
      <protection/>
    </xf>
    <xf numFmtId="0" fontId="6" fillId="2" borderId="7" xfId="24" applyFont="1" applyFill="1" applyBorder="1" applyAlignment="1">
      <alignment horizontal="centerContinuous"/>
      <protection/>
    </xf>
    <xf numFmtId="0" fontId="6" fillId="2" borderId="8" xfId="24" applyFont="1" applyFill="1" applyBorder="1" applyAlignment="1">
      <alignment horizontal="centerContinuous"/>
      <protection/>
    </xf>
    <xf numFmtId="0" fontId="7" fillId="0" borderId="0" xfId="24" applyFont="1" applyFill="1" applyBorder="1" applyAlignment="1">
      <alignment horizontal="centerContinuous"/>
      <protection/>
    </xf>
    <xf numFmtId="0" fontId="6" fillId="0" borderId="0" xfId="24" applyFont="1" applyFill="1" applyBorder="1" applyAlignment="1">
      <alignment horizontal="centerContinuous"/>
      <protection/>
    </xf>
    <xf numFmtId="180" fontId="12" fillId="0" borderId="0" xfId="24" applyNumberFormat="1" applyFont="1" applyFill="1" applyBorder="1" applyAlignment="1">
      <alignment horizontal="centerContinuous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0" fontId="13" fillId="0" borderId="2" xfId="24" applyFont="1" applyBorder="1" applyAlignment="1">
      <alignment horizontal="center"/>
      <protection/>
    </xf>
    <xf numFmtId="0" fontId="5" fillId="0" borderId="3" xfId="24" applyFont="1" applyBorder="1" applyAlignment="1">
      <alignment horizontal="center"/>
      <protection/>
    </xf>
    <xf numFmtId="0" fontId="6" fillId="0" borderId="4" xfId="24" applyFont="1" applyBorder="1">
      <alignment/>
      <protection/>
    </xf>
    <xf numFmtId="0" fontId="6" fillId="0" borderId="0" xfId="24" applyFont="1" applyBorder="1">
      <alignment/>
      <protection/>
    </xf>
    <xf numFmtId="0" fontId="13" fillId="0" borderId="0" xfId="24" applyFont="1" applyBorder="1" applyAlignment="1">
      <alignment horizontal="center"/>
      <protection/>
    </xf>
    <xf numFmtId="0" fontId="13" fillId="0" borderId="5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6" fillId="0" borderId="5" xfId="24" applyFont="1" applyBorder="1">
      <alignment/>
      <protection/>
    </xf>
    <xf numFmtId="0" fontId="14" fillId="0" borderId="4" xfId="24" applyFont="1" applyBorder="1">
      <alignment/>
      <protection/>
    </xf>
    <xf numFmtId="0" fontId="14" fillId="0" borderId="0" xfId="24" applyFont="1" applyBorder="1">
      <alignment/>
      <protection/>
    </xf>
    <xf numFmtId="173" fontId="6" fillId="0" borderId="5" xfId="19" applyNumberFormat="1" applyFont="1" applyBorder="1" applyAlignment="1">
      <alignment/>
    </xf>
    <xf numFmtId="174" fontId="6" fillId="0" borderId="5" xfId="15" applyNumberFormat="1" applyFont="1" applyBorder="1" applyAlignment="1">
      <alignment/>
    </xf>
    <xf numFmtId="174" fontId="8" fillId="0" borderId="5" xfId="15" applyNumberFormat="1" applyFont="1" applyBorder="1" applyAlignment="1">
      <alignment/>
    </xf>
    <xf numFmtId="173" fontId="10" fillId="0" borderId="5" xfId="19" applyNumberFormat="1" applyFont="1" applyBorder="1" applyAlignment="1">
      <alignment/>
    </xf>
    <xf numFmtId="0" fontId="6" fillId="0" borderId="6" xfId="24" applyFont="1" applyBorder="1">
      <alignment/>
      <protection/>
    </xf>
    <xf numFmtId="0" fontId="6" fillId="0" borderId="7" xfId="24" applyFont="1" applyBorder="1">
      <alignment/>
      <protection/>
    </xf>
    <xf numFmtId="174" fontId="6" fillId="0" borderId="8" xfId="15" applyNumberFormat="1" applyFont="1" applyBorder="1" applyAlignment="1">
      <alignment/>
    </xf>
    <xf numFmtId="0" fontId="6" fillId="0" borderId="0" xfId="24" applyFont="1">
      <alignment/>
      <protection/>
    </xf>
    <xf numFmtId="0" fontId="1" fillId="0" borderId="0" xfId="24" applyFont="1">
      <alignment/>
      <protection/>
    </xf>
    <xf numFmtId="172" fontId="5" fillId="0" borderId="0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 [0]_TB_for_1998cp" xfId="17"/>
    <cellStyle name="Comma_TB_for_1998cp" xfId="18"/>
    <cellStyle name="Currency" xfId="19"/>
    <cellStyle name="Currency [0]" xfId="20"/>
    <cellStyle name="Currency [0]_TB_for_1998cp" xfId="21"/>
    <cellStyle name="Currency_TB_for_1998cp" xfId="22"/>
    <cellStyle name="Normal_Audit Adjusted Trial Balance 1997" xfId="23"/>
    <cellStyle name="Normal_cashflow" xfId="24"/>
    <cellStyle name="Normal_TB_for_1998cp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8SUM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"/>
      <sheetName val="CashFlowWorksheet"/>
      <sheetName val="98 Trial Bal"/>
      <sheetName val="Trial Bal"/>
      <sheetName val="Trial Balance"/>
    </sheetNames>
    <sheetDataSet>
      <sheetData sheetId="3">
        <row r="9">
          <cell r="B9">
            <v>8773470</v>
          </cell>
          <cell r="C9">
            <v>779391</v>
          </cell>
          <cell r="D9">
            <v>689</v>
          </cell>
          <cell r="E9">
            <v>35500</v>
          </cell>
          <cell r="F9">
            <v>127094</v>
          </cell>
          <cell r="G9">
            <v>40100</v>
          </cell>
        </row>
        <row r="31">
          <cell r="B31">
            <v>-3427962.0759999994</v>
          </cell>
          <cell r="C31">
            <v>-521164.6</v>
          </cell>
          <cell r="D31">
            <v>-347971.46</v>
          </cell>
          <cell r="E31">
            <v>-6000</v>
          </cell>
          <cell r="F31">
            <v>0</v>
          </cell>
          <cell r="G31">
            <v>-40100</v>
          </cell>
        </row>
        <row r="47">
          <cell r="B47">
            <v>-586167</v>
          </cell>
          <cell r="C47">
            <v>-180473</v>
          </cell>
          <cell r="D47">
            <v>-146878</v>
          </cell>
          <cell r="E47">
            <v>0</v>
          </cell>
          <cell r="F47">
            <v>-132131</v>
          </cell>
          <cell r="G47">
            <v>0</v>
          </cell>
        </row>
        <row r="52">
          <cell r="B52">
            <v>-12236</v>
          </cell>
          <cell r="C52">
            <v>-2444</v>
          </cell>
          <cell r="D52">
            <v>-1832</v>
          </cell>
          <cell r="E52">
            <v>0</v>
          </cell>
          <cell r="F52">
            <v>2475</v>
          </cell>
          <cell r="G52">
            <v>0</v>
          </cell>
        </row>
        <row r="58">
          <cell r="B58">
            <v>271049</v>
          </cell>
          <cell r="C58">
            <v>39925</v>
          </cell>
          <cell r="D58">
            <v>41671</v>
          </cell>
          <cell r="E58">
            <v>0</v>
          </cell>
          <cell r="F58">
            <v>0</v>
          </cell>
          <cell r="G58">
            <v>0</v>
          </cell>
        </row>
      </sheetData>
      <sheetData sheetId="5">
        <row r="16">
          <cell r="H16">
            <v>10754884.139999999</v>
          </cell>
        </row>
        <row r="21">
          <cell r="H21">
            <v>765398</v>
          </cell>
        </row>
        <row r="23">
          <cell r="H23">
            <v>15197.830000000002</v>
          </cell>
        </row>
        <row r="28">
          <cell r="H28">
            <v>41425</v>
          </cell>
        </row>
        <row r="31">
          <cell r="H31">
            <v>383</v>
          </cell>
        </row>
        <row r="33">
          <cell r="H33">
            <v>57762</v>
          </cell>
        </row>
        <row r="59">
          <cell r="H59">
            <v>-4987539.55</v>
          </cell>
        </row>
        <row r="60">
          <cell r="H60">
            <v>-654051.99</v>
          </cell>
        </row>
        <row r="61">
          <cell r="H61">
            <v>-40100</v>
          </cell>
        </row>
        <row r="67">
          <cell r="H67">
            <v>-375430</v>
          </cell>
        </row>
        <row r="68">
          <cell r="H68">
            <v>40100</v>
          </cell>
        </row>
        <row r="69">
          <cell r="H69">
            <v>4987539.55</v>
          </cell>
        </row>
        <row r="70">
          <cell r="H70">
            <v>217718</v>
          </cell>
        </row>
        <row r="71">
          <cell r="H71">
            <v>16372</v>
          </cell>
        </row>
        <row r="72">
          <cell r="H72">
            <v>12308</v>
          </cell>
        </row>
        <row r="73">
          <cell r="H73">
            <v>66001</v>
          </cell>
        </row>
        <row r="74">
          <cell r="H74">
            <v>45360</v>
          </cell>
        </row>
        <row r="75">
          <cell r="H75">
            <v>33147</v>
          </cell>
        </row>
        <row r="76">
          <cell r="H76">
            <v>1300</v>
          </cell>
        </row>
        <row r="77">
          <cell r="H77">
            <v>18200</v>
          </cell>
        </row>
        <row r="78">
          <cell r="H78">
            <v>21826</v>
          </cell>
        </row>
        <row r="79">
          <cell r="H79">
            <v>5868</v>
          </cell>
        </row>
        <row r="80">
          <cell r="H80">
            <v>5328</v>
          </cell>
        </row>
        <row r="81">
          <cell r="H81">
            <v>24798.73</v>
          </cell>
        </row>
        <row r="82">
          <cell r="H82">
            <v>13287</v>
          </cell>
        </row>
        <row r="83">
          <cell r="H83">
            <v>19238</v>
          </cell>
        </row>
        <row r="84">
          <cell r="H84">
            <v>59891</v>
          </cell>
        </row>
        <row r="85">
          <cell r="H85">
            <v>19289</v>
          </cell>
        </row>
        <row r="86">
          <cell r="H86">
            <v>4668</v>
          </cell>
        </row>
        <row r="87">
          <cell r="H87">
            <v>1464</v>
          </cell>
        </row>
        <row r="88">
          <cell r="H88">
            <v>5748</v>
          </cell>
        </row>
        <row r="89">
          <cell r="H89">
            <v>1000</v>
          </cell>
        </row>
        <row r="90">
          <cell r="H90">
            <v>15589</v>
          </cell>
        </row>
        <row r="91">
          <cell r="H91">
            <v>26008</v>
          </cell>
        </row>
        <row r="93">
          <cell r="H93">
            <v>7132</v>
          </cell>
        </row>
        <row r="94">
          <cell r="H94">
            <v>40612</v>
          </cell>
        </row>
        <row r="95">
          <cell r="H95">
            <v>10783</v>
          </cell>
        </row>
        <row r="96">
          <cell r="H96">
            <v>6961</v>
          </cell>
        </row>
        <row r="97">
          <cell r="H97">
            <v>648</v>
          </cell>
        </row>
        <row r="98">
          <cell r="H98">
            <v>116</v>
          </cell>
        </row>
        <row r="99">
          <cell r="H99">
            <v>2550</v>
          </cell>
        </row>
        <row r="100">
          <cell r="H100">
            <v>29136</v>
          </cell>
        </row>
        <row r="101">
          <cell r="H101">
            <v>65270</v>
          </cell>
        </row>
        <row r="102">
          <cell r="H102">
            <v>828</v>
          </cell>
        </row>
        <row r="103">
          <cell r="H103">
            <v>12965</v>
          </cell>
        </row>
        <row r="104">
          <cell r="H104">
            <v>32131</v>
          </cell>
        </row>
        <row r="105">
          <cell r="H105">
            <v>49872</v>
          </cell>
        </row>
        <row r="106">
          <cell r="H106">
            <v>14037</v>
          </cell>
        </row>
        <row r="108">
          <cell r="H108">
            <v>85757</v>
          </cell>
        </row>
        <row r="109">
          <cell r="H109">
            <v>24227</v>
          </cell>
        </row>
        <row r="110">
          <cell r="H110">
            <v>8845</v>
          </cell>
        </row>
        <row r="112">
          <cell r="H112">
            <v>-906</v>
          </cell>
        </row>
        <row r="113">
          <cell r="H113">
            <v>3800</v>
          </cell>
        </row>
        <row r="114">
          <cell r="H114">
            <v>309.42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showGridLines="0" workbookViewId="0" topLeftCell="A1">
      <selection activeCell="H51" sqref="H51"/>
    </sheetView>
  </sheetViews>
  <sheetFormatPr defaultColWidth="9.00390625" defaultRowHeight="12.75"/>
  <cols>
    <col min="1" max="1" width="2.375" style="0" customWidth="1"/>
    <col min="2" max="2" width="2.875" style="0" customWidth="1"/>
    <col min="3" max="7" width="8.00390625" style="0" customWidth="1"/>
    <col min="8" max="8" width="16.875" style="0" customWidth="1"/>
    <col min="9" max="9" width="2.375" style="0" customWidth="1"/>
    <col min="10" max="10" width="17.125" style="0" customWidth="1"/>
    <col min="11" max="11" width="8.0039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>
      <c r="A3" s="7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.75">
      <c r="A4" s="8" t="s">
        <v>58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.75">
      <c r="A5" s="52" t="s">
        <v>59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.75">
      <c r="A6" s="12"/>
      <c r="B6" s="13"/>
      <c r="C6" s="13"/>
      <c r="D6" s="13"/>
      <c r="E6" s="13"/>
      <c r="F6" s="13"/>
      <c r="G6" s="13"/>
      <c r="H6" s="14"/>
      <c r="I6" s="14"/>
      <c r="J6" s="14"/>
      <c r="K6" s="14"/>
    </row>
    <row r="7" spans="1:11" ht="15.75">
      <c r="A7" s="15"/>
      <c r="B7" s="2"/>
      <c r="C7" s="2"/>
      <c r="D7" s="2"/>
      <c r="E7" s="2"/>
      <c r="F7" s="2"/>
      <c r="G7" s="2"/>
      <c r="H7" s="53" t="s">
        <v>60</v>
      </c>
      <c r="I7" s="53"/>
      <c r="J7" s="53" t="s">
        <v>60</v>
      </c>
      <c r="K7" s="3"/>
    </row>
    <row r="8" spans="1:11" ht="15.75">
      <c r="A8" s="17"/>
      <c r="B8" s="18"/>
      <c r="C8" s="18"/>
      <c r="D8" s="18"/>
      <c r="E8" s="18"/>
      <c r="F8" s="18"/>
      <c r="G8" s="18"/>
      <c r="H8" s="19" t="s">
        <v>5</v>
      </c>
      <c r="I8" s="20"/>
      <c r="J8" s="19" t="s">
        <v>6</v>
      </c>
      <c r="K8" s="21"/>
    </row>
    <row r="9" spans="1:11" ht="15.75">
      <c r="A9" s="22" t="s">
        <v>61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15.75">
      <c r="A10" s="25"/>
      <c r="B10" s="39" t="s">
        <v>62</v>
      </c>
      <c r="C10" s="26"/>
      <c r="D10" s="26"/>
      <c r="E10" s="26"/>
      <c r="F10" s="26"/>
      <c r="G10" s="26"/>
      <c r="H10" s="26"/>
      <c r="I10" s="26"/>
      <c r="J10" s="26"/>
      <c r="K10" s="29"/>
    </row>
    <row r="11" spans="1:11" ht="18">
      <c r="A11" s="25"/>
      <c r="C11" s="26" t="s">
        <v>63</v>
      </c>
      <c r="D11" s="26"/>
      <c r="E11" s="26"/>
      <c r="F11" s="26"/>
      <c r="G11" s="26"/>
      <c r="H11" s="42">
        <v>14488891</v>
      </c>
      <c r="I11" s="42"/>
      <c r="J11" s="42">
        <f>'[1]Trial Bal'!H16</f>
        <v>10754884.139999999</v>
      </c>
      <c r="K11" s="32" t="s">
        <v>64</v>
      </c>
    </row>
    <row r="12" spans="1:11" ht="15.75">
      <c r="A12" s="41"/>
      <c r="C12" s="26" t="s">
        <v>65</v>
      </c>
      <c r="D12" s="26"/>
      <c r="E12" s="26"/>
      <c r="F12" s="26"/>
      <c r="G12" s="26"/>
      <c r="H12" s="28">
        <f>H11</f>
        <v>14488891</v>
      </c>
      <c r="I12" s="28"/>
      <c r="J12" s="28">
        <f>J11</f>
        <v>10754884.139999999</v>
      </c>
      <c r="K12" s="29"/>
    </row>
    <row r="13" spans="1:11" ht="15.75">
      <c r="A13" s="25"/>
      <c r="B13" s="54" t="s">
        <v>66</v>
      </c>
      <c r="C13" s="26"/>
      <c r="D13" s="26"/>
      <c r="E13" s="26"/>
      <c r="F13" s="26"/>
      <c r="G13" s="26"/>
      <c r="I13" s="26"/>
      <c r="J13" s="26"/>
      <c r="K13" s="55"/>
    </row>
    <row r="14" spans="1:11" ht="15.75">
      <c r="A14" s="25"/>
      <c r="C14" s="26" t="s">
        <v>67</v>
      </c>
      <c r="D14" s="26"/>
      <c r="E14" s="26"/>
      <c r="F14" s="26"/>
      <c r="G14" s="26"/>
      <c r="H14" s="27">
        <v>957897</v>
      </c>
      <c r="I14" s="28"/>
      <c r="J14" s="28">
        <f>'[1]Trial Bal'!H21</f>
        <v>765398</v>
      </c>
      <c r="K14" s="32" t="s">
        <v>68</v>
      </c>
    </row>
    <row r="15" spans="1:11" ht="15.75">
      <c r="A15" s="25"/>
      <c r="C15" s="26" t="s">
        <v>69</v>
      </c>
      <c r="D15" s="26"/>
      <c r="E15" s="26"/>
      <c r="F15" s="26"/>
      <c r="G15" s="26"/>
      <c r="H15" s="30">
        <v>0</v>
      </c>
      <c r="I15" s="28"/>
      <c r="J15" s="31">
        <f>'[1]Trial Bal'!H23</f>
        <v>15197.830000000002</v>
      </c>
      <c r="K15" s="32"/>
    </row>
    <row r="16" spans="1:11" ht="15.75">
      <c r="A16" s="25"/>
      <c r="C16" s="26" t="s">
        <v>70</v>
      </c>
      <c r="D16" s="26"/>
      <c r="E16" s="26"/>
      <c r="F16" s="26"/>
      <c r="G16" s="26"/>
      <c r="H16" s="30">
        <v>47702</v>
      </c>
      <c r="I16" s="31"/>
      <c r="J16" s="31">
        <f>'[1]Trial Bal'!H28</f>
        <v>41425</v>
      </c>
      <c r="K16" s="29"/>
    </row>
    <row r="17" spans="1:11" ht="18">
      <c r="A17" s="25"/>
      <c r="C17" s="26" t="s">
        <v>71</v>
      </c>
      <c r="D17" s="26"/>
      <c r="E17" s="26"/>
      <c r="F17" s="26"/>
      <c r="G17" s="26"/>
      <c r="H17" s="35">
        <v>0</v>
      </c>
      <c r="I17" s="31"/>
      <c r="J17" s="35">
        <f>'[1]Trial Bal'!H31</f>
        <v>383</v>
      </c>
      <c r="K17" s="29"/>
    </row>
    <row r="18" spans="1:11" ht="18">
      <c r="A18" s="25"/>
      <c r="C18" s="26" t="s">
        <v>72</v>
      </c>
      <c r="D18" s="26"/>
      <c r="E18" s="26"/>
      <c r="F18" s="26"/>
      <c r="G18" s="26"/>
      <c r="H18" s="28">
        <f>SUM(H14:H17)</f>
        <v>1005599</v>
      </c>
      <c r="I18" s="42"/>
      <c r="J18" s="28">
        <f>SUM(J14:J17)</f>
        <v>822403.83</v>
      </c>
      <c r="K18" s="29"/>
    </row>
    <row r="19" spans="1:11" ht="18">
      <c r="A19" s="25"/>
      <c r="B19" s="37" t="s">
        <v>73</v>
      </c>
      <c r="C19" s="26"/>
      <c r="D19" s="26"/>
      <c r="E19" s="26"/>
      <c r="F19" s="26"/>
      <c r="G19" s="26"/>
      <c r="H19" s="42">
        <f>13011+4</f>
        <v>13015</v>
      </c>
      <c r="I19" s="42"/>
      <c r="J19" s="42">
        <f>'[1]Trial Bal'!H33</f>
        <v>57762</v>
      </c>
      <c r="K19" s="29"/>
    </row>
    <row r="20" spans="1:11" ht="15.75">
      <c r="A20" s="25"/>
      <c r="H20" s="36"/>
      <c r="I20" s="49"/>
      <c r="J20" s="56"/>
      <c r="K20" s="29"/>
    </row>
    <row r="21" spans="1:11" ht="18">
      <c r="A21" s="25" t="s">
        <v>74</v>
      </c>
      <c r="B21" s="26"/>
      <c r="C21" s="26"/>
      <c r="D21" s="26"/>
      <c r="E21" s="26"/>
      <c r="F21" s="26"/>
      <c r="G21" s="26"/>
      <c r="H21" s="43">
        <f>H12+H18+H19</f>
        <v>15507505</v>
      </c>
      <c r="I21" s="43"/>
      <c r="J21" s="43">
        <f>J12+J18+J19</f>
        <v>11635049.969999999</v>
      </c>
      <c r="K21" s="29"/>
    </row>
    <row r="22" spans="1:11" ht="15.75">
      <c r="A22" s="57"/>
      <c r="B22" s="46"/>
      <c r="C22" s="46"/>
      <c r="D22" s="46"/>
      <c r="E22" s="46"/>
      <c r="F22" s="46"/>
      <c r="G22" s="46"/>
      <c r="H22" s="47"/>
      <c r="I22" s="46"/>
      <c r="J22" s="46"/>
      <c r="K22" s="58"/>
    </row>
    <row r="23" spans="1:11" ht="15.75">
      <c r="A23" s="59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5.75">
      <c r="A25" s="25"/>
      <c r="B25" s="39" t="s">
        <v>76</v>
      </c>
      <c r="C25" s="26"/>
      <c r="D25" s="26"/>
      <c r="E25" s="26"/>
      <c r="F25" s="26"/>
      <c r="G25" s="26"/>
      <c r="H25" s="26"/>
      <c r="I25" s="26"/>
      <c r="J25" s="26"/>
      <c r="K25" s="29"/>
    </row>
    <row r="26" spans="1:11" ht="15.75">
      <c r="A26" s="25"/>
      <c r="B26" s="39"/>
      <c r="C26" s="26" t="s">
        <v>77</v>
      </c>
      <c r="D26" s="26"/>
      <c r="E26" s="26"/>
      <c r="F26" s="26"/>
      <c r="G26" s="26"/>
      <c r="H26" s="28">
        <v>9201</v>
      </c>
      <c r="I26" s="28"/>
      <c r="J26" s="28">
        <v>77754</v>
      </c>
      <c r="K26" s="29"/>
    </row>
    <row r="27" spans="1:11" ht="15.75">
      <c r="A27" s="25"/>
      <c r="B27" s="39"/>
      <c r="C27" s="26" t="s">
        <v>78</v>
      </c>
      <c r="D27" s="26"/>
      <c r="E27" s="26"/>
      <c r="F27" s="26"/>
      <c r="G27" s="26"/>
      <c r="H27" s="31">
        <v>47288</v>
      </c>
      <c r="I27" s="31"/>
      <c r="J27" s="31">
        <v>0</v>
      </c>
      <c r="K27" s="29"/>
    </row>
    <row r="28" spans="1:11" ht="15.75">
      <c r="A28" s="25"/>
      <c r="B28" s="39"/>
      <c r="C28" s="26" t="s">
        <v>79</v>
      </c>
      <c r="D28" s="26"/>
      <c r="E28" s="26"/>
      <c r="F28" s="26"/>
      <c r="G28" s="26"/>
      <c r="H28" s="31">
        <v>734918</v>
      </c>
      <c r="I28" s="28"/>
      <c r="J28" s="31">
        <v>832857</v>
      </c>
      <c r="K28" s="29"/>
    </row>
    <row r="29" spans="1:11" ht="15.75">
      <c r="A29" s="25"/>
      <c r="B29" s="39"/>
      <c r="C29" s="26" t="s">
        <v>80</v>
      </c>
      <c r="D29" s="26"/>
      <c r="E29" s="26"/>
      <c r="F29" s="26"/>
      <c r="G29" s="26"/>
      <c r="H29" s="31">
        <v>225869</v>
      </c>
      <c r="I29" s="28"/>
      <c r="J29" s="31">
        <v>251902</v>
      </c>
      <c r="K29" s="29"/>
    </row>
    <row r="30" spans="1:11" ht="15.75">
      <c r="A30" s="25"/>
      <c r="B30" s="39"/>
      <c r="C30" s="26" t="s">
        <v>81</v>
      </c>
      <c r="D30" s="26"/>
      <c r="E30" s="26"/>
      <c r="F30" s="26"/>
      <c r="G30" s="26"/>
      <c r="H30" s="31">
        <v>0</v>
      </c>
      <c r="I30" s="28"/>
      <c r="J30" s="31">
        <v>143</v>
      </c>
      <c r="K30" s="29"/>
    </row>
    <row r="31" spans="1:11" ht="18">
      <c r="A31" s="25"/>
      <c r="B31" s="39"/>
      <c r="C31" s="26" t="s">
        <v>82</v>
      </c>
      <c r="D31" s="26"/>
      <c r="E31" s="26"/>
      <c r="F31" s="26"/>
      <c r="G31" s="26"/>
      <c r="H31" s="35">
        <v>124099</v>
      </c>
      <c r="I31" s="28"/>
      <c r="J31" s="35">
        <v>0</v>
      </c>
      <c r="K31" s="32" t="s">
        <v>83</v>
      </c>
    </row>
    <row r="32" spans="1:11" ht="15.75">
      <c r="A32" s="25"/>
      <c r="B32" s="39"/>
      <c r="C32" s="26" t="s">
        <v>84</v>
      </c>
      <c r="D32" s="26"/>
      <c r="E32" s="26"/>
      <c r="F32" s="26"/>
      <c r="G32" s="26"/>
      <c r="H32" s="28">
        <f>SUM(H26:H31)</f>
        <v>1141375</v>
      </c>
      <c r="I32" s="28"/>
      <c r="J32" s="28">
        <f>SUM(J26:J30)</f>
        <v>1162656</v>
      </c>
      <c r="K32" s="29"/>
    </row>
    <row r="33" spans="1:11" ht="15.75">
      <c r="A33" s="25"/>
      <c r="B33" s="39"/>
      <c r="C33" s="26"/>
      <c r="D33" s="26"/>
      <c r="E33" s="26"/>
      <c r="F33" s="26"/>
      <c r="G33" s="26"/>
      <c r="H33" s="28"/>
      <c r="I33" s="28"/>
      <c r="J33" s="28"/>
      <c r="K33" s="29"/>
    </row>
    <row r="34" spans="1:11" ht="15.75">
      <c r="A34" s="25" t="s">
        <v>85</v>
      </c>
      <c r="B34" s="26"/>
      <c r="C34" s="26"/>
      <c r="D34" s="26"/>
      <c r="E34" s="26"/>
      <c r="F34" s="26"/>
      <c r="G34" s="26"/>
      <c r="H34" s="26"/>
      <c r="I34" s="26"/>
      <c r="J34" s="26"/>
      <c r="K34" s="55"/>
    </row>
    <row r="35" spans="1:11" ht="15.75">
      <c r="A35" s="25"/>
      <c r="B35" s="39" t="s">
        <v>86</v>
      </c>
      <c r="C35" s="26"/>
      <c r="D35" s="26"/>
      <c r="E35" s="26"/>
      <c r="F35" s="26"/>
      <c r="G35" s="26"/>
      <c r="H35" s="26"/>
      <c r="I35" s="26"/>
      <c r="J35" s="26"/>
      <c r="K35" s="29"/>
    </row>
    <row r="36" spans="1:11" ht="18">
      <c r="A36" s="25"/>
      <c r="B36" s="39"/>
      <c r="C36" s="26" t="s">
        <v>87</v>
      </c>
      <c r="D36" s="26"/>
      <c r="E36" s="26"/>
      <c r="F36" s="26"/>
      <c r="G36" s="26"/>
      <c r="H36" s="42">
        <v>-47790</v>
      </c>
      <c r="I36" s="42"/>
      <c r="J36" s="42">
        <v>30982</v>
      </c>
      <c r="K36" s="32" t="s">
        <v>88</v>
      </c>
    </row>
    <row r="37" spans="1:11" ht="15.75">
      <c r="A37" s="25"/>
      <c r="B37" s="39"/>
      <c r="C37" s="26" t="s">
        <v>89</v>
      </c>
      <c r="D37" s="26"/>
      <c r="E37" s="26"/>
      <c r="F37" s="26"/>
      <c r="G37" s="26"/>
      <c r="H37" s="28">
        <f>H36</f>
        <v>-47790</v>
      </c>
      <c r="I37" s="28"/>
      <c r="J37" s="28">
        <f>J36</f>
        <v>30982</v>
      </c>
      <c r="K37" s="29"/>
    </row>
    <row r="38" spans="1:11" ht="15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9"/>
    </row>
    <row r="39" spans="1:11" ht="15.75">
      <c r="A39" s="25"/>
      <c r="B39" s="39" t="s">
        <v>90</v>
      </c>
      <c r="C39" s="26"/>
      <c r="D39" s="26"/>
      <c r="E39" s="26"/>
      <c r="F39" s="26"/>
      <c r="G39" s="26"/>
      <c r="H39" s="26"/>
      <c r="I39" s="26"/>
      <c r="J39" s="26"/>
      <c r="K39" s="29"/>
    </row>
    <row r="40" spans="1:11" ht="15.75">
      <c r="A40" s="25"/>
      <c r="B40" s="39"/>
      <c r="C40" s="26" t="s">
        <v>87</v>
      </c>
      <c r="D40" s="26"/>
      <c r="E40" s="26"/>
      <c r="F40" s="26"/>
      <c r="G40" s="26"/>
      <c r="H40" s="28">
        <v>1250580</v>
      </c>
      <c r="I40" s="28"/>
      <c r="J40" s="28">
        <v>1038638</v>
      </c>
      <c r="K40" s="32" t="s">
        <v>91</v>
      </c>
    </row>
    <row r="41" spans="1:11" ht="15.75">
      <c r="A41" s="25"/>
      <c r="B41" s="39"/>
      <c r="C41" s="33" t="s">
        <v>92</v>
      </c>
      <c r="D41" s="26"/>
      <c r="E41" s="26"/>
      <c r="F41" s="26"/>
      <c r="G41" s="26"/>
      <c r="H41" s="31">
        <v>6751838</v>
      </c>
      <c r="I41" s="28"/>
      <c r="J41" s="31">
        <v>7877377</v>
      </c>
      <c r="K41" s="32" t="s">
        <v>93</v>
      </c>
    </row>
    <row r="42" spans="1:11" ht="18">
      <c r="A42" s="25"/>
      <c r="B42" s="39"/>
      <c r="C42" s="60" t="s">
        <v>94</v>
      </c>
      <c r="D42" s="26"/>
      <c r="E42" s="26"/>
      <c r="F42" s="26"/>
      <c r="G42" s="26"/>
      <c r="H42" s="35">
        <v>6411502</v>
      </c>
      <c r="I42" s="28"/>
      <c r="J42" s="35">
        <v>1525397</v>
      </c>
      <c r="K42" s="32" t="s">
        <v>95</v>
      </c>
    </row>
    <row r="43" spans="1:11" ht="18">
      <c r="A43" s="25"/>
      <c r="B43" s="39"/>
      <c r="C43" s="26" t="s">
        <v>96</v>
      </c>
      <c r="D43" s="26"/>
      <c r="E43" s="26"/>
      <c r="F43" s="26"/>
      <c r="G43" s="26"/>
      <c r="H43" s="42">
        <f>SUM(H40:H42)</f>
        <v>14413920</v>
      </c>
      <c r="I43" s="42"/>
      <c r="J43" s="42">
        <f>SUM(J40:J42)</f>
        <v>10441412</v>
      </c>
      <c r="K43" s="29"/>
    </row>
    <row r="44" spans="1:11" ht="15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9"/>
    </row>
    <row r="45" spans="1:11" ht="18">
      <c r="A45" s="25" t="s">
        <v>97</v>
      </c>
      <c r="B45" s="26"/>
      <c r="C45" s="26"/>
      <c r="D45" s="26"/>
      <c r="E45" s="26"/>
      <c r="F45" s="26"/>
      <c r="G45" s="26"/>
      <c r="H45" s="61">
        <f>H32+H37+H43</f>
        <v>15507505</v>
      </c>
      <c r="I45" s="61"/>
      <c r="J45" s="61">
        <f>J32+J37+J43</f>
        <v>11635050</v>
      </c>
      <c r="K45" s="29"/>
    </row>
    <row r="46" spans="1:11" ht="15.75">
      <c r="A46" s="57"/>
      <c r="B46" s="46"/>
      <c r="C46" s="46"/>
      <c r="D46" s="46"/>
      <c r="E46" s="46"/>
      <c r="F46" s="46"/>
      <c r="G46" s="46"/>
      <c r="H46" s="46"/>
      <c r="I46" s="46"/>
      <c r="J46" s="46"/>
      <c r="K46" s="48"/>
    </row>
    <row r="47" spans="1:11" ht="15.75">
      <c r="A47" s="59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ht="13.5">
      <c r="A48" s="62"/>
    </row>
    <row r="49" ht="13.5">
      <c r="A49" s="62"/>
    </row>
    <row r="50" ht="13.5">
      <c r="A50" s="62"/>
    </row>
    <row r="51" ht="13.5">
      <c r="A51" s="62"/>
    </row>
    <row r="52" ht="13.5">
      <c r="A52" s="62"/>
    </row>
    <row r="53" ht="13.5">
      <c r="A53" s="62"/>
    </row>
    <row r="54" ht="13.5">
      <c r="A54" s="62"/>
    </row>
    <row r="55" ht="13.5">
      <c r="A55" s="62"/>
    </row>
    <row r="56" ht="13.5">
      <c r="A56" s="62"/>
    </row>
    <row r="57" ht="13.5">
      <c r="A57" s="62"/>
    </row>
    <row r="58" ht="13.5">
      <c r="A58" s="62"/>
    </row>
    <row r="59" ht="13.5">
      <c r="A59" s="62"/>
    </row>
    <row r="60" ht="13.5">
      <c r="A60" s="62"/>
    </row>
    <row r="61" ht="13.5">
      <c r="A61" s="62"/>
    </row>
    <row r="62" ht="13.5">
      <c r="A62" s="62"/>
    </row>
    <row r="63" ht="13.5">
      <c r="A63" s="62"/>
    </row>
    <row r="64" ht="13.5">
      <c r="A64" s="62"/>
    </row>
    <row r="65" ht="13.5">
      <c r="A65" s="62"/>
    </row>
    <row r="66" ht="13.5">
      <c r="A66" s="62"/>
    </row>
    <row r="67" ht="13.5">
      <c r="A67" s="62"/>
    </row>
    <row r="68" ht="13.5">
      <c r="A68" s="62"/>
    </row>
    <row r="69" ht="13.5">
      <c r="A69" s="62"/>
    </row>
    <row r="70" ht="13.5">
      <c r="A70" s="62"/>
    </row>
    <row r="71" ht="13.5">
      <c r="A71" s="62"/>
    </row>
    <row r="72" ht="13.5">
      <c r="A72" s="62"/>
    </row>
    <row r="73" ht="13.5">
      <c r="A73" s="62"/>
    </row>
    <row r="74" ht="13.5">
      <c r="A74" s="62"/>
    </row>
    <row r="75" ht="13.5">
      <c r="A75" s="62"/>
    </row>
    <row r="76" ht="13.5">
      <c r="A76" s="62"/>
    </row>
    <row r="77" ht="13.5">
      <c r="A77" s="62"/>
    </row>
    <row r="78" ht="13.5">
      <c r="A78" s="62"/>
    </row>
    <row r="79" ht="13.5">
      <c r="A79" s="62"/>
    </row>
    <row r="80" ht="13.5">
      <c r="A80" s="62"/>
    </row>
    <row r="81" ht="13.5">
      <c r="A81" s="62"/>
    </row>
    <row r="82" ht="13.5">
      <c r="A82" s="62"/>
    </row>
    <row r="83" ht="13.5">
      <c r="A83" s="62"/>
    </row>
    <row r="84" ht="13.5">
      <c r="A84" s="62"/>
    </row>
    <row r="85" ht="13.5">
      <c r="A85" s="62"/>
    </row>
    <row r="86" ht="13.5">
      <c r="A86" s="62"/>
    </row>
    <row r="87" ht="13.5">
      <c r="A87" s="62"/>
    </row>
    <row r="88" ht="13.5">
      <c r="A88" s="62"/>
    </row>
    <row r="89" ht="13.5">
      <c r="A89" s="62"/>
    </row>
    <row r="90" ht="13.5">
      <c r="A90" s="62"/>
    </row>
    <row r="91" ht="13.5">
      <c r="A91" s="62"/>
    </row>
    <row r="92" ht="13.5">
      <c r="A92" s="63"/>
    </row>
    <row r="93" ht="13.5">
      <c r="A93" s="63"/>
    </row>
    <row r="94" ht="13.5">
      <c r="A94" s="63"/>
    </row>
    <row r="95" ht="13.5">
      <c r="A95" s="63"/>
    </row>
    <row r="96" ht="13.5">
      <c r="A96" s="63"/>
    </row>
    <row r="97" ht="13.5">
      <c r="A97" s="63"/>
    </row>
    <row r="98" ht="13.5">
      <c r="A98" s="63"/>
    </row>
    <row r="99" ht="13.5">
      <c r="A99" s="63"/>
    </row>
    <row r="100" ht="13.5">
      <c r="A100" s="63"/>
    </row>
    <row r="101" ht="13.5">
      <c r="A101" s="63"/>
    </row>
    <row r="102" ht="13.5">
      <c r="A102" s="63"/>
    </row>
    <row r="103" ht="13.5">
      <c r="A103" s="63"/>
    </row>
    <row r="104" ht="13.5">
      <c r="A104" s="63"/>
    </row>
    <row r="105" ht="13.5">
      <c r="A105" s="63"/>
    </row>
    <row r="106" ht="13.5">
      <c r="A106" s="63"/>
    </row>
    <row r="107" ht="13.5">
      <c r="A107" s="63"/>
    </row>
    <row r="108" ht="13.5">
      <c r="A108" s="63"/>
    </row>
    <row r="109" ht="13.5">
      <c r="A109" s="63"/>
    </row>
    <row r="110" ht="13.5">
      <c r="A110" s="63"/>
    </row>
    <row r="111" ht="13.5">
      <c r="A111" s="63"/>
    </row>
    <row r="112" ht="13.5">
      <c r="A112" s="63"/>
    </row>
    <row r="113" ht="13.5">
      <c r="A113" s="63"/>
    </row>
    <row r="114" ht="13.5">
      <c r="A114" s="63"/>
    </row>
    <row r="145" spans="1:11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&amp;C&amp;"Courier,Bold"&amp;12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workbookViewId="0" topLeftCell="A1">
      <selection activeCell="A63" sqref="A63:K63"/>
    </sheetView>
  </sheetViews>
  <sheetFormatPr defaultColWidth="9.00390625" defaultRowHeight="12.75"/>
  <cols>
    <col min="1" max="1" width="2.875" style="0" customWidth="1"/>
    <col min="2" max="2" width="3.625" style="0" customWidth="1"/>
    <col min="3" max="3" width="3.00390625" style="0" customWidth="1"/>
    <col min="4" max="4" width="2.875" style="0" customWidth="1"/>
    <col min="5" max="6" width="8.00390625" style="0" customWidth="1"/>
    <col min="7" max="7" width="16.25390625" style="0" customWidth="1"/>
    <col min="8" max="8" width="15.875" style="0" bestFit="1" customWidth="1"/>
    <col min="9" max="9" width="2.50390625" style="0" customWidth="1"/>
    <col min="10" max="10" width="13.50390625" style="0" bestFit="1" customWidth="1"/>
    <col min="11" max="11" width="8.00390625" style="0" bestFit="1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>
      <c r="A3" s="7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.75">
      <c r="A4" s="8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.75">
      <c r="A6" s="12"/>
      <c r="B6" s="13"/>
      <c r="C6" s="13"/>
      <c r="D6" s="13"/>
      <c r="E6" s="13"/>
      <c r="F6" s="13"/>
      <c r="G6" s="13"/>
      <c r="H6" s="14"/>
      <c r="I6" s="14"/>
      <c r="J6" s="14"/>
      <c r="K6" s="14"/>
    </row>
    <row r="7" spans="1:11" ht="15.75">
      <c r="A7" s="15"/>
      <c r="B7" s="2"/>
      <c r="C7" s="2"/>
      <c r="D7" s="2"/>
      <c r="E7" s="2"/>
      <c r="F7" s="2"/>
      <c r="G7" s="2"/>
      <c r="H7" s="16" t="s">
        <v>4</v>
      </c>
      <c r="I7" s="16"/>
      <c r="J7" s="16" t="s">
        <v>4</v>
      </c>
      <c r="K7" s="3"/>
    </row>
    <row r="8" spans="1:11" ht="15.75">
      <c r="A8" s="17"/>
      <c r="B8" s="18"/>
      <c r="C8" s="18"/>
      <c r="D8" s="18"/>
      <c r="E8" s="18"/>
      <c r="F8" s="18"/>
      <c r="G8" s="18"/>
      <c r="H8" s="19" t="s">
        <v>5</v>
      </c>
      <c r="I8" s="20"/>
      <c r="J8" s="19" t="s">
        <v>6</v>
      </c>
      <c r="K8" s="21"/>
    </row>
    <row r="9" spans="1:11" ht="15.75">
      <c r="A9" s="22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15.75">
      <c r="A10" s="25"/>
      <c r="B10" s="26" t="s">
        <v>8</v>
      </c>
      <c r="C10" s="26"/>
      <c r="D10" s="26"/>
      <c r="E10" s="26"/>
      <c r="F10" s="26"/>
      <c r="G10" s="26"/>
      <c r="H10" s="27">
        <v>7351641</v>
      </c>
      <c r="I10" s="28"/>
      <c r="J10" s="28">
        <f>ABS('[1]Trial Bal'!H59)</f>
        <v>4987539.55</v>
      </c>
      <c r="K10" s="29"/>
    </row>
    <row r="11" spans="1:11" ht="15.75">
      <c r="A11" s="25"/>
      <c r="B11" s="26" t="s">
        <v>9</v>
      </c>
      <c r="C11" s="26"/>
      <c r="D11" s="26"/>
      <c r="E11" s="26"/>
      <c r="F11" s="26"/>
      <c r="G11" s="26"/>
      <c r="H11" s="30">
        <v>417751</v>
      </c>
      <c r="I11" s="31"/>
      <c r="J11" s="31">
        <f>ABS('[1]Trial Bal'!H60)</f>
        <v>654051.99</v>
      </c>
      <c r="K11" s="29"/>
    </row>
    <row r="12" spans="1:11" ht="15.75">
      <c r="A12" s="25"/>
      <c r="B12" s="26" t="s">
        <v>10</v>
      </c>
      <c r="C12" s="26"/>
      <c r="D12" s="26"/>
      <c r="E12" s="26"/>
      <c r="F12" s="26"/>
      <c r="G12" s="26"/>
      <c r="H12" s="30">
        <v>646649</v>
      </c>
      <c r="I12" s="31"/>
      <c r="J12" s="31">
        <f>ABS('[1]Trial Bal'!H67)</f>
        <v>375430</v>
      </c>
      <c r="K12" s="32" t="s">
        <v>11</v>
      </c>
    </row>
    <row r="13" spans="1:11" ht="18">
      <c r="A13" s="25"/>
      <c r="B13" s="33" t="s">
        <v>12</v>
      </c>
      <c r="C13" s="26"/>
      <c r="D13" s="26"/>
      <c r="E13" s="26"/>
      <c r="F13" s="26"/>
      <c r="G13" s="26"/>
      <c r="H13" s="34">
        <v>0</v>
      </c>
      <c r="I13" s="35"/>
      <c r="J13" s="34">
        <f>ABS('[1]Trial Bal'!H61)</f>
        <v>40100</v>
      </c>
      <c r="K13" s="29"/>
    </row>
    <row r="14" spans="1:11" ht="15.75">
      <c r="A14" s="25"/>
      <c r="B14" s="26" t="s">
        <v>13</v>
      </c>
      <c r="C14" s="26"/>
      <c r="D14" s="26"/>
      <c r="E14" s="26"/>
      <c r="F14" s="26"/>
      <c r="G14" s="26"/>
      <c r="H14" s="28">
        <f>SUM(H10:H13)</f>
        <v>8416041</v>
      </c>
      <c r="I14" s="28"/>
      <c r="J14" s="28">
        <f>SUM(J10:J13)</f>
        <v>6057121.54</v>
      </c>
      <c r="K14" s="29"/>
    </row>
    <row r="15" spans="1:11" ht="15.75">
      <c r="A15" s="25"/>
      <c r="B15" s="26"/>
      <c r="C15" s="26"/>
      <c r="D15" s="26"/>
      <c r="E15" s="26"/>
      <c r="F15" s="26"/>
      <c r="G15" s="26"/>
      <c r="H15" s="36"/>
      <c r="I15" s="31"/>
      <c r="J15" s="31"/>
      <c r="K15" s="29"/>
    </row>
    <row r="16" spans="1:11" ht="15.75">
      <c r="A16" s="25" t="s">
        <v>14</v>
      </c>
      <c r="B16" s="26"/>
      <c r="C16" s="26"/>
      <c r="D16" s="26"/>
      <c r="E16" s="26"/>
      <c r="F16" s="26"/>
      <c r="G16" s="26"/>
      <c r="H16" s="36"/>
      <c r="I16" s="31"/>
      <c r="J16" s="31"/>
      <c r="K16" s="29"/>
    </row>
    <row r="17" spans="1:11" ht="15.75">
      <c r="A17" s="25"/>
      <c r="B17" s="37" t="s">
        <v>15</v>
      </c>
      <c r="C17" s="26"/>
      <c r="D17" s="26"/>
      <c r="E17" s="26"/>
      <c r="F17" s="26"/>
      <c r="G17" s="26"/>
      <c r="H17" s="27">
        <v>7351641</v>
      </c>
      <c r="I17" s="31"/>
      <c r="J17" s="28">
        <f>ABS('[1]Trial Bal'!H69)</f>
        <v>4987539.55</v>
      </c>
      <c r="K17" s="29"/>
    </row>
    <row r="18" spans="1:11" ht="15.75">
      <c r="A18" s="25"/>
      <c r="B18" s="26" t="s">
        <v>16</v>
      </c>
      <c r="C18" s="26"/>
      <c r="D18" s="26"/>
      <c r="E18" s="26"/>
      <c r="F18" s="26"/>
      <c r="G18" s="26"/>
      <c r="H18" s="38">
        <v>0</v>
      </c>
      <c r="I18" s="31"/>
      <c r="J18" s="31">
        <f>'[1]Trial Bal'!H68</f>
        <v>40100</v>
      </c>
      <c r="K18" s="32"/>
    </row>
    <row r="19" spans="1:11" ht="15.75">
      <c r="A19" s="25"/>
      <c r="B19" s="37"/>
      <c r="C19" s="26"/>
      <c r="D19" s="26"/>
      <c r="E19" s="26"/>
      <c r="F19" s="26"/>
      <c r="G19" s="26"/>
      <c r="H19" s="36"/>
      <c r="I19" s="31"/>
      <c r="J19" s="28"/>
      <c r="K19" s="29"/>
    </row>
    <row r="20" spans="1:11" ht="15.75">
      <c r="A20" s="25"/>
      <c r="B20" s="39" t="s">
        <v>17</v>
      </c>
      <c r="C20" s="26"/>
      <c r="D20" s="26"/>
      <c r="E20" s="26"/>
      <c r="F20" s="26"/>
      <c r="G20" s="26"/>
      <c r="H20" s="36"/>
      <c r="I20" s="31"/>
      <c r="J20" s="31"/>
      <c r="K20" s="29"/>
    </row>
    <row r="21" spans="1:11" ht="15.75">
      <c r="A21" s="25"/>
      <c r="B21" s="40" t="s">
        <v>18</v>
      </c>
      <c r="C21" s="26"/>
      <c r="D21" s="26"/>
      <c r="E21" s="26"/>
      <c r="F21" s="26"/>
      <c r="G21" s="26"/>
      <c r="H21" s="36"/>
      <c r="I21" s="28"/>
      <c r="J21" s="28"/>
      <c r="K21" s="29"/>
    </row>
    <row r="22" spans="1:11" ht="15.75">
      <c r="A22" s="25"/>
      <c r="B22" s="26" t="s">
        <v>19</v>
      </c>
      <c r="C22" s="26"/>
      <c r="D22" s="26"/>
      <c r="E22" s="26"/>
      <c r="F22" s="26"/>
      <c r="G22" s="26"/>
      <c r="H22" s="27">
        <v>4407</v>
      </c>
      <c r="I22" s="28"/>
      <c r="J22" s="28">
        <f>'[1]Trial Bal'!H100</f>
        <v>29136</v>
      </c>
      <c r="K22" s="29"/>
    </row>
    <row r="23" spans="1:11" ht="15.75">
      <c r="A23" s="25"/>
      <c r="B23" s="26" t="s">
        <v>20</v>
      </c>
      <c r="C23" s="26"/>
      <c r="D23" s="26"/>
      <c r="E23" s="26"/>
      <c r="F23" s="26"/>
      <c r="G23" s="26"/>
      <c r="H23" s="30">
        <v>638</v>
      </c>
      <c r="I23" s="31"/>
      <c r="J23" s="31">
        <f>'[1]Trial Bal'!H101</f>
        <v>65270</v>
      </c>
      <c r="K23" s="29"/>
    </row>
    <row r="24" spans="1:11" ht="15.75">
      <c r="A24" s="25"/>
      <c r="B24" s="26" t="s">
        <v>21</v>
      </c>
      <c r="C24" s="26"/>
      <c r="D24" s="26"/>
      <c r="E24" s="26"/>
      <c r="F24" s="26"/>
      <c r="G24" s="26"/>
      <c r="H24" s="30">
        <f>16410+2003</f>
        <v>18413</v>
      </c>
      <c r="I24" s="31"/>
      <c r="J24" s="31">
        <f>'[1]Trial Bal'!H103+'[1]Trial Bal'!H102</f>
        <v>13793</v>
      </c>
      <c r="K24" s="29"/>
    </row>
    <row r="25" spans="1:11" ht="15.75">
      <c r="A25" s="25"/>
      <c r="B25" s="26" t="s">
        <v>22</v>
      </c>
      <c r="C25" s="26"/>
      <c r="D25" s="26"/>
      <c r="E25" s="26"/>
      <c r="F25" s="26"/>
      <c r="G25" s="26"/>
      <c r="H25" s="30">
        <v>12460</v>
      </c>
      <c r="I25" s="31"/>
      <c r="J25" s="31">
        <f>'[1]Trial Bal'!H104</f>
        <v>32131</v>
      </c>
      <c r="K25" s="29"/>
    </row>
    <row r="26" spans="1:11" ht="18">
      <c r="A26" s="25"/>
      <c r="B26" s="33" t="s">
        <v>23</v>
      </c>
      <c r="C26" s="26"/>
      <c r="D26" s="26"/>
      <c r="E26" s="26"/>
      <c r="F26" s="26"/>
      <c r="G26" s="26"/>
      <c r="H26" s="34">
        <f>20628+6910</f>
        <v>27538</v>
      </c>
      <c r="I26" s="35"/>
      <c r="J26" s="34">
        <f>'[1]Trial Bal'!H105+'[1]Trial Bal'!H106</f>
        <v>63909</v>
      </c>
      <c r="K26" s="29"/>
    </row>
    <row r="27" spans="1:11" ht="15.75">
      <c r="A27" s="25"/>
      <c r="B27" s="26" t="s">
        <v>24</v>
      </c>
      <c r="C27" s="26"/>
      <c r="D27" s="26"/>
      <c r="E27" s="26"/>
      <c r="F27" s="26"/>
      <c r="G27" s="26"/>
      <c r="H27" s="28">
        <f>SUM(H22:H26)</f>
        <v>63456</v>
      </c>
      <c r="I27" s="28"/>
      <c r="J27" s="28">
        <f>SUM(J22:J26)</f>
        <v>204239</v>
      </c>
      <c r="K27" s="29"/>
    </row>
    <row r="28" spans="1:11" ht="15.75">
      <c r="A28" s="25"/>
      <c r="B28" s="26"/>
      <c r="C28" s="26"/>
      <c r="D28" s="26"/>
      <c r="E28" s="26"/>
      <c r="F28" s="26"/>
      <c r="G28" s="26"/>
      <c r="H28" s="36"/>
      <c r="I28" s="31"/>
      <c r="J28" s="31"/>
      <c r="K28" s="29"/>
    </row>
    <row r="29" spans="1:11" ht="15.75">
      <c r="A29" s="25"/>
      <c r="B29" s="40" t="s">
        <v>25</v>
      </c>
      <c r="C29" s="26"/>
      <c r="D29" s="26"/>
      <c r="E29" s="26"/>
      <c r="F29" s="26"/>
      <c r="G29" s="26"/>
      <c r="H29" s="36"/>
      <c r="I29" s="31"/>
      <c r="J29" s="31"/>
      <c r="K29" s="32"/>
    </row>
    <row r="30" spans="1:11" ht="15.75">
      <c r="A30" s="25"/>
      <c r="B30" s="26" t="s">
        <v>26</v>
      </c>
      <c r="C30" s="26"/>
      <c r="D30" s="26"/>
      <c r="E30" s="26"/>
      <c r="F30" s="26"/>
      <c r="G30" s="26"/>
      <c r="H30" s="27">
        <f>343669+1374</f>
        <v>345043</v>
      </c>
      <c r="I30" s="28"/>
      <c r="J30" s="28">
        <f>'[1]Trial Bal'!H70+'[1]Trial Bal'!H71</f>
        <v>234090</v>
      </c>
      <c r="K30" s="32" t="s">
        <v>27</v>
      </c>
    </row>
    <row r="31" spans="1:11" ht="15.75">
      <c r="A31" s="25"/>
      <c r="B31" s="26" t="s">
        <v>28</v>
      </c>
      <c r="C31" s="26"/>
      <c r="D31" s="26"/>
      <c r="E31" s="26"/>
      <c r="F31" s="26"/>
      <c r="G31" s="26"/>
      <c r="H31" s="30">
        <v>4505</v>
      </c>
      <c r="I31" s="31"/>
      <c r="J31" s="31">
        <f>'[1]Trial Bal'!H72</f>
        <v>12308</v>
      </c>
      <c r="K31" s="32"/>
    </row>
    <row r="32" spans="1:11" ht="15.75">
      <c r="A32" s="25"/>
      <c r="B32" s="26" t="s">
        <v>29</v>
      </c>
      <c r="C32" s="26"/>
      <c r="D32" s="26"/>
      <c r="E32" s="26"/>
      <c r="F32" s="26"/>
      <c r="G32" s="26"/>
      <c r="H32" s="30">
        <v>89977</v>
      </c>
      <c r="I32" s="31"/>
      <c r="J32" s="31">
        <f>'[1]Trial Bal'!H73</f>
        <v>66001</v>
      </c>
      <c r="K32" s="32"/>
    </row>
    <row r="33" spans="1:11" ht="15.75">
      <c r="A33" s="25"/>
      <c r="B33" s="26" t="s">
        <v>30</v>
      </c>
      <c r="C33" s="26"/>
      <c r="D33" s="26"/>
      <c r="E33" s="26"/>
      <c r="F33" s="26"/>
      <c r="G33" s="26"/>
      <c r="H33" s="30">
        <f>21076+55354+1340</f>
        <v>77770</v>
      </c>
      <c r="I33" s="31"/>
      <c r="J33" s="31">
        <f>'[1]Trial Bal'!H74+'[1]Trial Bal'!H75+'[1]Trial Bal'!H76</f>
        <v>79807</v>
      </c>
      <c r="K33" s="32"/>
    </row>
    <row r="34" spans="1:11" ht="15.75">
      <c r="A34" s="25"/>
      <c r="B34" s="26" t="s">
        <v>31</v>
      </c>
      <c r="C34" s="26"/>
      <c r="D34" s="26"/>
      <c r="E34" s="26"/>
      <c r="F34" s="26"/>
      <c r="G34" s="26"/>
      <c r="H34" s="30">
        <f>3371+13568</f>
        <v>16939</v>
      </c>
      <c r="I34" s="31"/>
      <c r="J34" s="31">
        <f>'[1]Trial Bal'!H77</f>
        <v>18200</v>
      </c>
      <c r="K34" s="32"/>
    </row>
    <row r="35" spans="1:11" ht="15.75">
      <c r="A35" s="25"/>
      <c r="B35" s="26" t="s">
        <v>32</v>
      </c>
      <c r="C35" s="26"/>
      <c r="D35" s="26"/>
      <c r="E35" s="26"/>
      <c r="F35" s="26"/>
      <c r="G35" s="26"/>
      <c r="H35" s="30">
        <v>21882</v>
      </c>
      <c r="I35" s="31"/>
      <c r="J35" s="31">
        <f>'[1]Trial Bal'!H78</f>
        <v>21826</v>
      </c>
      <c r="K35" s="32"/>
    </row>
    <row r="36" spans="1:11" ht="15.75">
      <c r="A36" s="25"/>
      <c r="B36" s="26" t="s">
        <v>33</v>
      </c>
      <c r="C36" s="26"/>
      <c r="D36" s="26"/>
      <c r="E36" s="26"/>
      <c r="F36" s="26"/>
      <c r="G36" s="26"/>
      <c r="H36" s="30">
        <v>2344</v>
      </c>
      <c r="I36" s="31"/>
      <c r="J36" s="31">
        <f>'[1]Trial Bal'!H79</f>
        <v>5868</v>
      </c>
      <c r="K36" s="32"/>
    </row>
    <row r="37" spans="1:11" ht="15.75">
      <c r="A37" s="25"/>
      <c r="B37" s="26" t="s">
        <v>34</v>
      </c>
      <c r="C37" s="26"/>
      <c r="D37" s="26"/>
      <c r="E37" s="26"/>
      <c r="F37" s="26"/>
      <c r="G37" s="26"/>
      <c r="H37" s="30">
        <f>14064+36907</f>
        <v>50971</v>
      </c>
      <c r="I37" s="31"/>
      <c r="J37" s="31">
        <f>'[1]Trial Bal'!H80+'[1]Trial Bal'!H81</f>
        <v>30126.73</v>
      </c>
      <c r="K37" s="32"/>
    </row>
    <row r="38" spans="1:11" ht="15.75">
      <c r="A38" s="25"/>
      <c r="B38" s="26" t="s">
        <v>35</v>
      </c>
      <c r="C38" s="26"/>
      <c r="D38" s="26"/>
      <c r="E38" s="26"/>
      <c r="F38" s="26"/>
      <c r="G38" s="26"/>
      <c r="H38" s="30">
        <v>15417</v>
      </c>
      <c r="I38" s="31"/>
      <c r="J38" s="31">
        <f>'[1]Trial Bal'!H82</f>
        <v>13287</v>
      </c>
      <c r="K38" s="32"/>
    </row>
    <row r="39" spans="1:11" ht="15.75">
      <c r="A39" s="25"/>
      <c r="B39" s="26" t="s">
        <v>36</v>
      </c>
      <c r="C39" s="26"/>
      <c r="D39" s="26"/>
      <c r="E39" s="26"/>
      <c r="F39" s="26"/>
      <c r="G39" s="26"/>
      <c r="H39" s="30">
        <v>27182</v>
      </c>
      <c r="I39" s="31"/>
      <c r="J39" s="31">
        <f>'[1]Trial Bal'!H83</f>
        <v>19238</v>
      </c>
      <c r="K39" s="32"/>
    </row>
    <row r="40" spans="1:11" ht="15.75">
      <c r="A40" s="25"/>
      <c r="B40" s="26" t="s">
        <v>37</v>
      </c>
      <c r="C40" s="26"/>
      <c r="D40" s="26"/>
      <c r="E40" s="26"/>
      <c r="F40" s="26"/>
      <c r="G40" s="26"/>
      <c r="H40" s="30">
        <v>57043</v>
      </c>
      <c r="I40" s="31"/>
      <c r="J40" s="31">
        <f>'[1]Trial Bal'!H84</f>
        <v>59891</v>
      </c>
      <c r="K40" s="32"/>
    </row>
    <row r="41" spans="1:11" ht="15.75">
      <c r="A41" s="25"/>
      <c r="B41" s="26" t="s">
        <v>38</v>
      </c>
      <c r="C41" s="26"/>
      <c r="D41" s="26"/>
      <c r="E41" s="26"/>
      <c r="F41" s="26"/>
      <c r="G41" s="26"/>
      <c r="H41" s="30">
        <v>8438</v>
      </c>
      <c r="I41" s="31"/>
      <c r="J41" s="31">
        <f>'[1]Trial Bal'!H85</f>
        <v>19289</v>
      </c>
      <c r="K41" s="32"/>
    </row>
    <row r="42" spans="1:11" ht="15.75">
      <c r="A42" s="25"/>
      <c r="B42" s="26" t="s">
        <v>39</v>
      </c>
      <c r="C42" s="26"/>
      <c r="D42" s="26"/>
      <c r="E42" s="26"/>
      <c r="F42" s="26"/>
      <c r="G42" s="26"/>
      <c r="H42" s="30">
        <v>3340</v>
      </c>
      <c r="I42" s="31"/>
      <c r="J42" s="31">
        <f>'[1]Trial Bal'!H86</f>
        <v>4668</v>
      </c>
      <c r="K42" s="32"/>
    </row>
    <row r="43" spans="1:11" ht="15.75">
      <c r="A43" s="25"/>
      <c r="B43" s="26" t="s">
        <v>40</v>
      </c>
      <c r="C43" s="26"/>
      <c r="D43" s="26"/>
      <c r="E43" s="26"/>
      <c r="F43" s="26"/>
      <c r="G43" s="26"/>
      <c r="H43" s="30">
        <v>0</v>
      </c>
      <c r="I43" s="31"/>
      <c r="J43" s="31">
        <f>'[1]Trial Bal'!H87</f>
        <v>1464</v>
      </c>
      <c r="K43" s="32"/>
    </row>
    <row r="44" spans="1:11" ht="15.75">
      <c r="A44" s="25"/>
      <c r="B44" s="33" t="s">
        <v>41</v>
      </c>
      <c r="C44" s="26"/>
      <c r="D44" s="26"/>
      <c r="E44" s="26"/>
      <c r="F44" s="26"/>
      <c r="G44" s="26"/>
      <c r="H44" s="30">
        <v>12084</v>
      </c>
      <c r="I44" s="31"/>
      <c r="J44" s="31">
        <f>'[1]Trial Bal'!H88+'[1]Trial Bal'!H89</f>
        <v>6748</v>
      </c>
      <c r="K44" s="32"/>
    </row>
    <row r="45" spans="1:11" ht="15.75">
      <c r="A45" s="41"/>
      <c r="B45" s="26" t="s">
        <v>42</v>
      </c>
      <c r="C45" s="26"/>
      <c r="D45" s="26"/>
      <c r="E45" s="26"/>
      <c r="F45" s="26"/>
      <c r="G45" s="26"/>
      <c r="H45" s="30">
        <v>15739</v>
      </c>
      <c r="I45" s="31"/>
      <c r="J45" s="31">
        <f>'[1]Trial Bal'!H90</f>
        <v>15589</v>
      </c>
      <c r="K45" s="32"/>
    </row>
    <row r="46" spans="1:11" ht="15.75">
      <c r="A46" s="41"/>
      <c r="B46" s="26" t="s">
        <v>43</v>
      </c>
      <c r="C46" s="26"/>
      <c r="D46" s="26"/>
      <c r="E46" s="26"/>
      <c r="F46" s="26"/>
      <c r="G46" s="26"/>
      <c r="H46" s="30">
        <v>41871</v>
      </c>
      <c r="I46" s="31"/>
      <c r="J46" s="31">
        <f>'[1]Trial Bal'!H91</f>
        <v>26008</v>
      </c>
      <c r="K46" s="32"/>
    </row>
    <row r="47" spans="1:11" ht="15.75">
      <c r="A47" s="41"/>
      <c r="B47" s="26" t="s">
        <v>44</v>
      </c>
      <c r="C47" s="26"/>
      <c r="D47" s="26"/>
      <c r="E47" s="26"/>
      <c r="F47" s="26"/>
      <c r="G47" s="26"/>
      <c r="H47" s="30">
        <v>8956</v>
      </c>
      <c r="I47" s="31"/>
      <c r="J47" s="31">
        <f>'[1]Trial Bal'!H93</f>
        <v>7132</v>
      </c>
      <c r="K47" s="32"/>
    </row>
    <row r="48" spans="1:11" ht="15.75">
      <c r="A48" s="41"/>
      <c r="B48" s="26" t="s">
        <v>45</v>
      </c>
      <c r="C48" s="26"/>
      <c r="D48" s="26"/>
      <c r="E48" s="26"/>
      <c r="F48" s="26"/>
      <c r="G48" s="26"/>
      <c r="H48" s="30">
        <v>19784</v>
      </c>
      <c r="I48" s="31"/>
      <c r="J48" s="31">
        <f>'[1]Trial Bal'!H94</f>
        <v>40612</v>
      </c>
      <c r="K48" s="32"/>
    </row>
    <row r="49" spans="1:11" ht="15.75">
      <c r="A49" s="41"/>
      <c r="B49" s="26" t="s">
        <v>46</v>
      </c>
      <c r="C49" s="26"/>
      <c r="D49" s="26"/>
      <c r="E49" s="26"/>
      <c r="F49" s="26"/>
      <c r="G49" s="26"/>
      <c r="H49" s="30">
        <v>0</v>
      </c>
      <c r="I49" s="31"/>
      <c r="J49" s="31">
        <f>'[1]Trial Bal'!H95</f>
        <v>10783</v>
      </c>
      <c r="K49" s="32"/>
    </row>
    <row r="50" spans="1:11" ht="15.75">
      <c r="A50" s="41"/>
      <c r="B50" s="26" t="s">
        <v>47</v>
      </c>
      <c r="C50" s="26"/>
      <c r="D50" s="26"/>
      <c r="E50" s="26"/>
      <c r="F50" s="26"/>
      <c r="G50" s="26"/>
      <c r="H50" s="30">
        <v>9308</v>
      </c>
      <c r="I50" s="31"/>
      <c r="J50" s="31">
        <f>'[1]Trial Bal'!H96</f>
        <v>6961</v>
      </c>
      <c r="K50" s="32"/>
    </row>
    <row r="51" spans="1:11" ht="15.75">
      <c r="A51" s="41"/>
      <c r="B51" s="26" t="s">
        <v>48</v>
      </c>
      <c r="C51" s="26"/>
      <c r="D51" s="26"/>
      <c r="E51" s="26"/>
      <c r="F51" s="26"/>
      <c r="G51" s="26"/>
      <c r="H51" s="30">
        <f>927+266+24021</f>
        <v>25214</v>
      </c>
      <c r="I51" s="31"/>
      <c r="J51" s="31">
        <f>'[1]Trial Bal'!H97+'[1]Trial Bal'!H98+'[1]Trial Bal'!H99</f>
        <v>3314</v>
      </c>
      <c r="K51" s="32"/>
    </row>
    <row r="52" spans="1:11" ht="15.75">
      <c r="A52" s="25"/>
      <c r="B52" s="33" t="s">
        <v>49</v>
      </c>
      <c r="C52" s="26"/>
      <c r="D52" s="26"/>
      <c r="E52" s="26"/>
      <c r="F52" s="26"/>
      <c r="G52" s="26"/>
      <c r="H52" s="30">
        <v>116578</v>
      </c>
      <c r="I52" s="31"/>
      <c r="J52" s="31">
        <f>'[1]Trial Bal'!H108</f>
        <v>85757</v>
      </c>
      <c r="K52" s="32"/>
    </row>
    <row r="53" spans="1:11" ht="15.75">
      <c r="A53" s="25"/>
      <c r="B53" s="26" t="s">
        <v>50</v>
      </c>
      <c r="C53" s="26"/>
      <c r="D53" s="26"/>
      <c r="E53" s="26"/>
      <c r="F53" s="26"/>
      <c r="G53" s="26"/>
      <c r="H53" s="30">
        <v>18359</v>
      </c>
      <c r="I53" s="31"/>
      <c r="J53" s="31">
        <f>'[1]Trial Bal'!H109</f>
        <v>24227</v>
      </c>
      <c r="K53" s="32"/>
    </row>
    <row r="54" spans="1:11" ht="15.75">
      <c r="A54" s="25"/>
      <c r="B54" s="26" t="s">
        <v>51</v>
      </c>
      <c r="C54" s="26"/>
      <c r="D54" s="26"/>
      <c r="E54" s="26"/>
      <c r="F54" s="26"/>
      <c r="G54" s="26"/>
      <c r="H54" s="30">
        <v>5837</v>
      </c>
      <c r="I54" s="31"/>
      <c r="J54" s="31">
        <f>'[1]Trial Bal'!H110</f>
        <v>8845</v>
      </c>
      <c r="K54" s="32"/>
    </row>
    <row r="55" spans="1:11" ht="18">
      <c r="A55" s="25"/>
      <c r="B55" s="33" t="s">
        <v>52</v>
      </c>
      <c r="C55" s="26"/>
      <c r="D55" s="26"/>
      <c r="E55" s="26"/>
      <c r="F55" s="26"/>
      <c r="G55" s="26"/>
      <c r="H55" s="30">
        <f>4123+3+2237</f>
        <v>6363</v>
      </c>
      <c r="I55" s="35"/>
      <c r="J55" s="31">
        <f>'[1]Trial Bal'!H112+'[1]Trial Bal'!H113+'[1]Trial Bal'!H114</f>
        <v>3203.42</v>
      </c>
      <c r="K55" s="32"/>
    </row>
    <row r="56" spans="1:11" ht="18">
      <c r="A56" s="25"/>
      <c r="B56" s="26" t="s">
        <v>53</v>
      </c>
      <c r="C56" s="26"/>
      <c r="D56" s="26"/>
      <c r="E56" s="26"/>
      <c r="F56" s="26"/>
      <c r="G56" s="26"/>
      <c r="H56" s="42">
        <f>SUM(H30:H55)</f>
        <v>1000944</v>
      </c>
      <c r="I56" s="42"/>
      <c r="J56" s="42">
        <f>SUM(J30:J55)</f>
        <v>825243.15</v>
      </c>
      <c r="K56" s="32"/>
    </row>
    <row r="57" spans="1:11" ht="15.75">
      <c r="A57" s="25"/>
      <c r="B57" s="26"/>
      <c r="C57" s="26"/>
      <c r="D57" s="26"/>
      <c r="E57" s="26"/>
      <c r="F57" s="26"/>
      <c r="G57" s="26"/>
      <c r="H57" s="36"/>
      <c r="I57" s="31"/>
      <c r="J57" s="31"/>
      <c r="K57" s="32"/>
    </row>
    <row r="58" spans="1:11" ht="18">
      <c r="A58" s="25"/>
      <c r="B58" s="26" t="s">
        <v>54</v>
      </c>
      <c r="C58" s="26"/>
      <c r="D58" s="26"/>
      <c r="E58" s="26"/>
      <c r="F58" s="26"/>
      <c r="G58" s="26"/>
      <c r="H58" s="42">
        <f>H56+H27+H17+H18</f>
        <v>8416041</v>
      </c>
      <c r="I58" s="42"/>
      <c r="J58" s="42">
        <f>J56+J27+J17+J18</f>
        <v>6057121.7</v>
      </c>
      <c r="K58" s="32"/>
    </row>
    <row r="59" spans="1:11" ht="18">
      <c r="A59" s="25"/>
      <c r="B59" s="26"/>
      <c r="C59" s="26"/>
      <c r="D59" s="26"/>
      <c r="E59" s="26"/>
      <c r="F59" s="26"/>
      <c r="G59" s="26"/>
      <c r="H59" s="42"/>
      <c r="I59" s="42"/>
      <c r="J59" s="42"/>
      <c r="K59" s="32"/>
    </row>
    <row r="60" spans="1:11" ht="18">
      <c r="A60" s="25" t="s">
        <v>55</v>
      </c>
      <c r="B60" s="26"/>
      <c r="C60" s="26"/>
      <c r="D60" s="26"/>
      <c r="E60" s="26"/>
      <c r="F60" s="26"/>
      <c r="G60" s="26"/>
      <c r="H60" s="43">
        <f>H14-H58+0.49</f>
        <v>0.49</v>
      </c>
      <c r="I60" s="43"/>
      <c r="J60" s="43">
        <f>J14-J58+0.49</f>
        <v>0.3299999998509884</v>
      </c>
      <c r="K60" s="44" t="s">
        <v>56</v>
      </c>
    </row>
    <row r="61" spans="1:11" ht="15.75">
      <c r="A61" s="45"/>
      <c r="B61" s="46"/>
      <c r="C61" s="46"/>
      <c r="D61" s="46"/>
      <c r="E61" s="46"/>
      <c r="F61" s="46"/>
      <c r="G61" s="46" t="s">
        <v>57</v>
      </c>
      <c r="H61" s="47"/>
      <c r="I61" s="34"/>
      <c r="J61" s="34"/>
      <c r="K61" s="48"/>
    </row>
    <row r="62" spans="1:11" ht="15.75">
      <c r="A62" s="26"/>
      <c r="B62" s="26"/>
      <c r="C62" s="26"/>
      <c r="D62" s="26"/>
      <c r="E62" s="26"/>
      <c r="F62" s="26"/>
      <c r="G62" s="26"/>
      <c r="H62" s="49"/>
      <c r="I62" s="31"/>
      <c r="J62" s="31"/>
      <c r="K62" s="26"/>
    </row>
    <row r="63" spans="1:11" ht="15.75">
      <c r="A63" s="99">
        <v>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8:10" ht="13.5">
      <c r="H64" s="50"/>
      <c r="I64" s="51"/>
      <c r="J64" s="51"/>
    </row>
    <row r="65" spans="8:10" ht="13.5">
      <c r="H65" s="51"/>
      <c r="I65" s="51"/>
      <c r="J65" s="51"/>
    </row>
    <row r="66" spans="8:10" ht="13.5">
      <c r="H66" s="51"/>
      <c r="I66" s="51"/>
      <c r="J66" s="51"/>
    </row>
    <row r="67" spans="8:10" ht="13.5">
      <c r="H67" s="51"/>
      <c r="I67" s="51"/>
      <c r="J67" s="51"/>
    </row>
    <row r="68" spans="8:10" ht="13.5">
      <c r="H68" s="51"/>
      <c r="I68" s="51"/>
      <c r="J68" s="51"/>
    </row>
    <row r="69" spans="8:10" ht="13.5">
      <c r="H69" s="51"/>
      <c r="I69" s="51"/>
      <c r="J69" s="51"/>
    </row>
    <row r="70" spans="8:10" ht="13.5">
      <c r="H70" s="51"/>
      <c r="I70" s="51"/>
      <c r="J70" s="51"/>
    </row>
    <row r="71" spans="8:10" ht="13.5">
      <c r="H71" s="51"/>
      <c r="I71" s="51"/>
      <c r="J71" s="51"/>
    </row>
    <row r="72" spans="8:10" ht="13.5">
      <c r="H72" s="51"/>
      <c r="I72" s="51"/>
      <c r="J72" s="51"/>
    </row>
    <row r="73" spans="8:10" ht="13.5">
      <c r="H73" s="51"/>
      <c r="I73" s="51"/>
      <c r="J73" s="51"/>
    </row>
    <row r="74" spans="8:10" ht="13.5">
      <c r="H74" s="51"/>
      <c r="I74" s="51"/>
      <c r="J74" s="51"/>
    </row>
    <row r="75" spans="8:10" ht="13.5">
      <c r="H75" s="51"/>
      <c r="I75" s="51"/>
      <c r="J75" s="51"/>
    </row>
    <row r="76" spans="8:10" ht="13.5">
      <c r="H76" s="51"/>
      <c r="I76" s="51"/>
      <c r="J76" s="51"/>
    </row>
    <row r="77" spans="8:10" ht="13.5">
      <c r="H77" s="51"/>
      <c r="I77" s="51"/>
      <c r="J77" s="51"/>
    </row>
    <row r="78" spans="8:10" ht="13.5">
      <c r="H78" s="51"/>
      <c r="I78" s="51"/>
      <c r="J78" s="51"/>
    </row>
    <row r="79" spans="8:10" ht="13.5">
      <c r="H79" s="51"/>
      <c r="I79" s="51"/>
      <c r="J79" s="51"/>
    </row>
    <row r="80" spans="8:10" ht="13.5">
      <c r="H80" s="51"/>
      <c r="I80" s="51"/>
      <c r="J80" s="51"/>
    </row>
    <row r="81" spans="8:10" ht="13.5">
      <c r="H81" s="51"/>
      <c r="I81" s="51"/>
      <c r="J81" s="51"/>
    </row>
    <row r="82" spans="8:10" ht="13.5">
      <c r="H82" s="51"/>
      <c r="I82" s="51"/>
      <c r="J82" s="51"/>
    </row>
    <row r="83" spans="8:10" ht="13.5">
      <c r="H83" s="51"/>
      <c r="I83" s="51"/>
      <c r="J83" s="51"/>
    </row>
    <row r="84" spans="8:10" ht="13.5">
      <c r="H84" s="51"/>
      <c r="I84" s="51"/>
      <c r="J84" s="51"/>
    </row>
    <row r="85" spans="8:10" ht="13.5">
      <c r="H85" s="51"/>
      <c r="I85" s="51"/>
      <c r="J85" s="51"/>
    </row>
    <row r="86" spans="8:10" ht="13.5">
      <c r="H86" s="51"/>
      <c r="I86" s="51"/>
      <c r="J86" s="51"/>
    </row>
    <row r="87" spans="8:10" ht="13.5">
      <c r="H87" s="51"/>
      <c r="I87" s="51"/>
      <c r="J87" s="51"/>
    </row>
    <row r="88" spans="8:10" ht="13.5">
      <c r="H88" s="51"/>
      <c r="I88" s="51"/>
      <c r="J88" s="51"/>
    </row>
    <row r="89" spans="8:10" ht="13.5">
      <c r="H89" s="51"/>
      <c r="I89" s="51"/>
      <c r="J89" s="51"/>
    </row>
    <row r="90" spans="8:10" ht="13.5">
      <c r="H90" s="51"/>
      <c r="I90" s="51"/>
      <c r="J90" s="51"/>
    </row>
    <row r="91" spans="8:10" ht="13.5">
      <c r="H91" s="51"/>
      <c r="I91" s="51"/>
      <c r="J91" s="51"/>
    </row>
    <row r="92" spans="8:10" ht="13.5">
      <c r="H92" s="51"/>
      <c r="I92" s="51"/>
      <c r="J92" s="51"/>
    </row>
    <row r="93" spans="8:10" ht="13.5">
      <c r="H93" s="51"/>
      <c r="I93" s="51"/>
      <c r="J93" s="51"/>
    </row>
    <row r="94" spans="8:10" ht="13.5">
      <c r="H94" s="51"/>
      <c r="I94" s="51"/>
      <c r="J94" s="51"/>
    </row>
    <row r="95" spans="8:10" ht="13.5">
      <c r="H95" s="51"/>
      <c r="I95" s="51"/>
      <c r="J95" s="51"/>
    </row>
    <row r="96" spans="8:10" ht="13.5">
      <c r="H96" s="51"/>
      <c r="I96" s="51"/>
      <c r="J96" s="51"/>
    </row>
    <row r="97" spans="8:10" ht="13.5">
      <c r="H97" s="51"/>
      <c r="I97" s="51"/>
      <c r="J97" s="51"/>
    </row>
    <row r="98" spans="8:10" ht="13.5">
      <c r="H98" s="51"/>
      <c r="I98" s="51"/>
      <c r="J98" s="51"/>
    </row>
    <row r="99" spans="8:10" ht="13.5">
      <c r="H99" s="51"/>
      <c r="I99" s="51"/>
      <c r="J99" s="51"/>
    </row>
    <row r="100" spans="8:10" ht="13.5">
      <c r="H100" s="51"/>
      <c r="I100" s="51"/>
      <c r="J100" s="51"/>
    </row>
  </sheetData>
  <mergeCells count="1">
    <mergeCell ref="A63:K63"/>
  </mergeCells>
  <printOptions horizontalCentered="1" verticalCentered="1"/>
  <pageMargins left="0.75" right="0.75" top="0.25" bottom="0.25" header="0.5" footer="0.5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workbookViewId="0" topLeftCell="F4">
      <selection activeCell="K39" sqref="K39"/>
    </sheetView>
  </sheetViews>
  <sheetFormatPr defaultColWidth="9.00390625" defaultRowHeight="12.75"/>
  <cols>
    <col min="1" max="1" width="2.875" style="67" customWidth="1"/>
    <col min="2" max="2" width="3.625" style="67" customWidth="1"/>
    <col min="3" max="3" width="3.00390625" style="67" customWidth="1"/>
    <col min="4" max="4" width="2.875" style="67" customWidth="1"/>
    <col min="5" max="6" width="8.875" style="67" customWidth="1"/>
    <col min="7" max="7" width="5.375" style="67" customWidth="1"/>
    <col min="8" max="9" width="10.25390625" style="67" bestFit="1" customWidth="1"/>
    <col min="10" max="11" width="9.625" style="67" bestFit="1" customWidth="1"/>
    <col min="12" max="12" width="12.125" style="67" bestFit="1" customWidth="1"/>
    <col min="13" max="13" width="9.625" style="67" bestFit="1" customWidth="1"/>
    <col min="14" max="14" width="9.625" style="67" customWidth="1"/>
    <col min="15" max="15" width="8.625" style="67" bestFit="1" customWidth="1"/>
    <col min="16" max="16" width="12.125" style="67" bestFit="1" customWidth="1"/>
    <col min="17" max="16384" width="8.875" style="67" customWidth="1"/>
  </cols>
  <sheetData>
    <row r="1" spans="1:16" ht="15.7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.7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15.75">
      <c r="A3" s="7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.75">
      <c r="A4" s="72" t="s">
        <v>98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1:16" ht="15.75">
      <c r="A5" s="9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15.7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>
      <c r="A7" s="77">
        <v>36160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.75">
      <c r="A8" s="78"/>
      <c r="B8" s="79"/>
      <c r="C8" s="79"/>
      <c r="D8" s="79"/>
      <c r="E8" s="79"/>
      <c r="F8" s="79"/>
      <c r="G8" s="79"/>
      <c r="H8" s="80"/>
      <c r="I8" s="80"/>
      <c r="J8" s="80"/>
      <c r="K8" s="80"/>
      <c r="L8" s="80" t="s">
        <v>99</v>
      </c>
      <c r="M8" s="80" t="s">
        <v>100</v>
      </c>
      <c r="N8" s="80"/>
      <c r="O8" s="80"/>
      <c r="P8" s="81">
        <v>1998</v>
      </c>
    </row>
    <row r="9" spans="1:16" ht="15.75">
      <c r="A9" s="82"/>
      <c r="B9" s="83"/>
      <c r="C9" s="83"/>
      <c r="D9" s="83"/>
      <c r="E9" s="83"/>
      <c r="F9" s="83"/>
      <c r="G9" s="83"/>
      <c r="H9" s="84" t="s">
        <v>101</v>
      </c>
      <c r="I9" s="84" t="s">
        <v>102</v>
      </c>
      <c r="J9" s="84" t="s">
        <v>103</v>
      </c>
      <c r="K9" s="84" t="s">
        <v>104</v>
      </c>
      <c r="L9" s="84" t="s">
        <v>105</v>
      </c>
      <c r="M9" s="84" t="s">
        <v>106</v>
      </c>
      <c r="N9" s="84" t="s">
        <v>107</v>
      </c>
      <c r="O9" s="84" t="s">
        <v>108</v>
      </c>
      <c r="P9" s="85" t="s">
        <v>109</v>
      </c>
    </row>
    <row r="10" spans="1:16" ht="15.75">
      <c r="A10" s="86" t="s">
        <v>110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7"/>
    </row>
    <row r="11" spans="1:16" ht="15.75">
      <c r="A11" s="88" t="s">
        <v>111</v>
      </c>
      <c r="B11" s="89"/>
      <c r="C11" s="89"/>
      <c r="D11" s="89"/>
      <c r="E11" s="89"/>
      <c r="F11" s="89"/>
      <c r="G11" s="89"/>
      <c r="H11" s="28">
        <v>140595</v>
      </c>
      <c r="I11" s="28">
        <v>444823</v>
      </c>
      <c r="J11" s="28">
        <v>65613</v>
      </c>
      <c r="K11" s="28">
        <v>581783</v>
      </c>
      <c r="L11" s="28">
        <v>8317274</v>
      </c>
      <c r="M11" s="28">
        <v>920592</v>
      </c>
      <c r="N11" s="28">
        <v>999949</v>
      </c>
      <c r="O11" s="28">
        <v>0</v>
      </c>
      <c r="P11" s="90">
        <f>SUM(H11:O11)</f>
        <v>11470629</v>
      </c>
    </row>
    <row r="12" spans="1:16" ht="15.75">
      <c r="A12" s="88" t="s">
        <v>112</v>
      </c>
      <c r="B12" s="89"/>
      <c r="C12" s="89"/>
      <c r="D12" s="89"/>
      <c r="E12" s="89"/>
      <c r="F12" s="89"/>
      <c r="G12" s="89"/>
      <c r="H12" s="31">
        <v>-598605</v>
      </c>
      <c r="I12" s="31">
        <v>-615269</v>
      </c>
      <c r="J12" s="31">
        <v>0</v>
      </c>
      <c r="K12" s="31">
        <v>-363202</v>
      </c>
      <c r="L12" s="31">
        <v>-5877702</v>
      </c>
      <c r="M12" s="31">
        <v>0</v>
      </c>
      <c r="N12" s="31">
        <v>-5781</v>
      </c>
      <c r="O12" s="31">
        <v>0</v>
      </c>
      <c r="P12" s="91">
        <f>SUM(H12:O12)</f>
        <v>-7460559</v>
      </c>
    </row>
    <row r="13" spans="1:16" ht="15.75">
      <c r="A13" s="88" t="s">
        <v>113</v>
      </c>
      <c r="B13" s="89"/>
      <c r="C13" s="89"/>
      <c r="D13" s="89"/>
      <c r="E13" s="89"/>
      <c r="F13" s="89"/>
      <c r="G13" s="89"/>
      <c r="H13" s="31">
        <v>-115297</v>
      </c>
      <c r="I13" s="31">
        <v>10253</v>
      </c>
      <c r="J13" s="31">
        <v>-104621</v>
      </c>
      <c r="K13" s="31">
        <v>0</v>
      </c>
      <c r="L13" s="31">
        <v>-751520</v>
      </c>
      <c r="M13" s="31">
        <v>0</v>
      </c>
      <c r="N13" s="31">
        <v>0</v>
      </c>
      <c r="O13" s="31">
        <v>0</v>
      </c>
      <c r="P13" s="91">
        <f>SUM(H13:O13)</f>
        <v>-961185</v>
      </c>
    </row>
    <row r="14" spans="1:16" ht="15.75">
      <c r="A14" s="88" t="s">
        <v>73</v>
      </c>
      <c r="B14" s="89"/>
      <c r="C14" s="89"/>
      <c r="D14" s="89"/>
      <c r="E14" s="89"/>
      <c r="F14" s="89"/>
      <c r="G14" s="89"/>
      <c r="H14" s="31">
        <v>1667</v>
      </c>
      <c r="I14" s="31">
        <v>987</v>
      </c>
      <c r="J14" s="31">
        <v>39008</v>
      </c>
      <c r="K14" s="31">
        <v>0</v>
      </c>
      <c r="L14" s="31">
        <v>3089</v>
      </c>
      <c r="M14" s="31">
        <v>0</v>
      </c>
      <c r="N14" s="31">
        <v>0</v>
      </c>
      <c r="O14" s="31"/>
      <c r="P14" s="91">
        <f>SUM(H14:O14)</f>
        <v>44751</v>
      </c>
    </row>
    <row r="15" spans="1:16" ht="18">
      <c r="A15" s="88" t="s">
        <v>114</v>
      </c>
      <c r="B15" s="89"/>
      <c r="C15" s="89"/>
      <c r="D15" s="89"/>
      <c r="E15" s="89"/>
      <c r="F15" s="89"/>
      <c r="G15" s="89"/>
      <c r="H15" s="35">
        <v>25417</v>
      </c>
      <c r="I15" s="35">
        <v>36305</v>
      </c>
      <c r="J15" s="35">
        <v>0</v>
      </c>
      <c r="K15" s="35">
        <v>5360</v>
      </c>
      <c r="L15" s="35">
        <v>573290</v>
      </c>
      <c r="M15" s="35">
        <v>0</v>
      </c>
      <c r="N15" s="35">
        <v>0</v>
      </c>
      <c r="O15" s="35">
        <v>0</v>
      </c>
      <c r="P15" s="92">
        <f>SUM(H15:O15)</f>
        <v>640372</v>
      </c>
    </row>
    <row r="16" spans="1:16" ht="15.75">
      <c r="A16" s="88" t="s">
        <v>115</v>
      </c>
      <c r="B16" s="89"/>
      <c r="C16" s="89"/>
      <c r="D16" s="89"/>
      <c r="E16" s="89"/>
      <c r="F16" s="89"/>
      <c r="G16" s="89"/>
      <c r="H16" s="28">
        <f aca="true" t="shared" si="0" ref="H16:P16">SUM(H11:H15)</f>
        <v>-546223</v>
      </c>
      <c r="I16" s="28">
        <f t="shared" si="0"/>
        <v>-122901</v>
      </c>
      <c r="J16" s="28">
        <f t="shared" si="0"/>
        <v>0</v>
      </c>
      <c r="K16" s="28">
        <f t="shared" si="0"/>
        <v>223941</v>
      </c>
      <c r="L16" s="28">
        <f t="shared" si="0"/>
        <v>2264431</v>
      </c>
      <c r="M16" s="28">
        <f t="shared" si="0"/>
        <v>920592</v>
      </c>
      <c r="N16" s="28">
        <f t="shared" si="0"/>
        <v>994168</v>
      </c>
      <c r="O16" s="28">
        <f t="shared" si="0"/>
        <v>0</v>
      </c>
      <c r="P16" s="90">
        <f t="shared" si="0"/>
        <v>3734008</v>
      </c>
    </row>
    <row r="17" spans="1:16" ht="15.75">
      <c r="A17" s="88"/>
      <c r="B17" s="89"/>
      <c r="C17" s="89"/>
      <c r="D17" s="89"/>
      <c r="E17" s="89"/>
      <c r="F17" s="89"/>
      <c r="G17" s="89"/>
      <c r="H17" s="31"/>
      <c r="I17" s="31"/>
      <c r="J17" s="31"/>
      <c r="K17" s="31"/>
      <c r="L17" s="31"/>
      <c r="M17" s="31"/>
      <c r="N17" s="31"/>
      <c r="O17" s="31"/>
      <c r="P17" s="91"/>
    </row>
    <row r="18" spans="1:16" ht="18">
      <c r="A18" s="88" t="s">
        <v>116</v>
      </c>
      <c r="B18" s="89"/>
      <c r="C18" s="89"/>
      <c r="D18" s="89"/>
      <c r="E18" s="89"/>
      <c r="F18" s="89"/>
      <c r="G18" s="89"/>
      <c r="H18" s="35">
        <v>842890</v>
      </c>
      <c r="I18" s="35">
        <v>738106</v>
      </c>
      <c r="J18" s="35">
        <v>0</v>
      </c>
      <c r="K18" s="35">
        <v>29500</v>
      </c>
      <c r="L18" s="35">
        <v>9144388</v>
      </c>
      <c r="M18" s="35">
        <v>0</v>
      </c>
      <c r="N18" s="35">
        <v>0</v>
      </c>
      <c r="O18" s="35">
        <f>+O38</f>
        <v>0</v>
      </c>
      <c r="P18" s="92">
        <f>SUM(H18:O18)</f>
        <v>10754884</v>
      </c>
    </row>
    <row r="19" spans="1:16" ht="15.75">
      <c r="A19" s="88"/>
      <c r="B19" s="89"/>
      <c r="C19" s="89"/>
      <c r="D19" s="89"/>
      <c r="E19" s="89"/>
      <c r="F19" s="89"/>
      <c r="G19" s="89"/>
      <c r="H19" s="31"/>
      <c r="I19" s="31"/>
      <c r="J19" s="31"/>
      <c r="K19" s="31"/>
      <c r="L19" s="31"/>
      <c r="M19" s="31"/>
      <c r="N19" s="31"/>
      <c r="O19" s="31"/>
      <c r="P19" s="91"/>
    </row>
    <row r="20" spans="1:16" ht="18">
      <c r="A20" s="88" t="s">
        <v>117</v>
      </c>
      <c r="B20" s="89"/>
      <c r="C20" s="89"/>
      <c r="D20" s="89"/>
      <c r="E20" s="89"/>
      <c r="F20" s="89"/>
      <c r="G20" s="89"/>
      <c r="H20" s="43">
        <f aca="true" t="shared" si="1" ref="H20:P20">H16+H18</f>
        <v>296667</v>
      </c>
      <c r="I20" s="43">
        <f t="shared" si="1"/>
        <v>615205</v>
      </c>
      <c r="J20" s="43">
        <f t="shared" si="1"/>
        <v>0</v>
      </c>
      <c r="K20" s="43">
        <f t="shared" si="1"/>
        <v>253441</v>
      </c>
      <c r="L20" s="43">
        <f t="shared" si="1"/>
        <v>11408819</v>
      </c>
      <c r="M20" s="43">
        <f t="shared" si="1"/>
        <v>920592</v>
      </c>
      <c r="N20" s="43">
        <f t="shared" si="1"/>
        <v>994168</v>
      </c>
      <c r="O20" s="43">
        <f t="shared" si="1"/>
        <v>0</v>
      </c>
      <c r="P20" s="93">
        <f t="shared" si="1"/>
        <v>14488892</v>
      </c>
    </row>
    <row r="21" spans="1:16" ht="15.75">
      <c r="A21" s="94"/>
      <c r="B21" s="95"/>
      <c r="C21" s="95"/>
      <c r="D21" s="95"/>
      <c r="E21" s="95"/>
      <c r="F21" s="95"/>
      <c r="G21" s="95"/>
      <c r="H21" s="34"/>
      <c r="I21" s="34"/>
      <c r="J21" s="34"/>
      <c r="K21" s="34"/>
      <c r="L21" s="34"/>
      <c r="M21" s="34"/>
      <c r="N21" s="34"/>
      <c r="O21" s="34"/>
      <c r="P21" s="96"/>
    </row>
    <row r="22" spans="1:16" ht="15.7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5.75">
      <c r="A23" s="77">
        <v>35795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5.75">
      <c r="A24" s="78"/>
      <c r="B24" s="79"/>
      <c r="C24" s="79"/>
      <c r="D24" s="79"/>
      <c r="E24" s="79"/>
      <c r="F24" s="79"/>
      <c r="G24" s="79"/>
      <c r="H24" s="80"/>
      <c r="I24" s="80"/>
      <c r="J24" s="80"/>
      <c r="K24" s="80"/>
      <c r="L24" s="80" t="s">
        <v>99</v>
      </c>
      <c r="M24" s="80" t="s">
        <v>100</v>
      </c>
      <c r="N24" s="80"/>
      <c r="O24" s="80"/>
      <c r="P24" s="81">
        <v>1997</v>
      </c>
    </row>
    <row r="25" spans="1:16" ht="15.75">
      <c r="A25" s="82"/>
      <c r="B25" s="83"/>
      <c r="C25" s="83"/>
      <c r="D25" s="83"/>
      <c r="E25" s="83"/>
      <c r="F25" s="83"/>
      <c r="G25" s="83"/>
      <c r="H25" s="84" t="s">
        <v>101</v>
      </c>
      <c r="I25" s="84" t="s">
        <v>102</v>
      </c>
      <c r="J25" s="84" t="s">
        <v>103</v>
      </c>
      <c r="K25" s="84" t="s">
        <v>104</v>
      </c>
      <c r="L25" s="84" t="s">
        <v>105</v>
      </c>
      <c r="M25" s="84" t="s">
        <v>106</v>
      </c>
      <c r="N25" s="84" t="s">
        <v>107</v>
      </c>
      <c r="O25" s="84" t="s">
        <v>108</v>
      </c>
      <c r="P25" s="85" t="s">
        <v>109</v>
      </c>
    </row>
    <row r="26" spans="1:16" ht="15.75">
      <c r="A26" s="86" t="s">
        <v>110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7"/>
    </row>
    <row r="27" spans="1:16" ht="15.75">
      <c r="A27" s="88" t="s">
        <v>111</v>
      </c>
      <c r="B27" s="89"/>
      <c r="C27" s="89"/>
      <c r="D27" s="89"/>
      <c r="E27" s="89"/>
      <c r="F27" s="89"/>
      <c r="G27" s="89"/>
      <c r="H27" s="28">
        <f>'[1]CashFlowWorksheet'!C9</f>
        <v>779391</v>
      </c>
      <c r="I27" s="28">
        <f>'[1]CashFlowWorksheet'!D9</f>
        <v>689</v>
      </c>
      <c r="J27" s="28">
        <f>'[1]CashFlowWorksheet'!F9</f>
        <v>127094</v>
      </c>
      <c r="K27" s="28">
        <f>'[1]CashFlowWorksheet'!E9</f>
        <v>35500</v>
      </c>
      <c r="L27" s="28">
        <f>'[1]CashFlowWorksheet'!B9</f>
        <v>8773470</v>
      </c>
      <c r="M27" s="28">
        <v>0</v>
      </c>
      <c r="N27" s="28">
        <v>0</v>
      </c>
      <c r="O27" s="28">
        <f>'[1]CashFlowWorksheet'!G9</f>
        <v>40100</v>
      </c>
      <c r="P27" s="90">
        <f>SUM(H27:O27)</f>
        <v>9756244</v>
      </c>
    </row>
    <row r="28" spans="1:16" ht="15.75">
      <c r="A28" s="88" t="s">
        <v>112</v>
      </c>
      <c r="B28" s="89"/>
      <c r="C28" s="89"/>
      <c r="D28" s="89"/>
      <c r="E28" s="89"/>
      <c r="F28" s="89"/>
      <c r="G28" s="89"/>
      <c r="H28" s="31">
        <f>'[1]CashFlowWorksheet'!C31</f>
        <v>-521164.6</v>
      </c>
      <c r="I28" s="31">
        <f>'[1]CashFlowWorksheet'!D31</f>
        <v>-347971.46</v>
      </c>
      <c r="J28" s="31">
        <f>'[1]CashFlowWorksheet'!F31</f>
        <v>0</v>
      </c>
      <c r="K28" s="31">
        <f>'[1]CashFlowWorksheet'!E31</f>
        <v>-6000</v>
      </c>
      <c r="L28" s="31">
        <f>'[1]CashFlowWorksheet'!B31</f>
        <v>-3427962.0759999994</v>
      </c>
      <c r="M28" s="31">
        <v>0</v>
      </c>
      <c r="N28" s="31">
        <v>0</v>
      </c>
      <c r="O28" s="31">
        <f>'[1]CashFlowWorksheet'!G31</f>
        <v>-40100</v>
      </c>
      <c r="P28" s="91">
        <f>SUM(H28:O28)</f>
        <v>-4343198.136</v>
      </c>
    </row>
    <row r="29" spans="1:16" ht="15.75">
      <c r="A29" s="88" t="s">
        <v>113</v>
      </c>
      <c r="B29" s="89"/>
      <c r="C29" s="89"/>
      <c r="D29" s="89"/>
      <c r="E29" s="89"/>
      <c r="F29" s="89"/>
      <c r="G29" s="89"/>
      <c r="H29" s="31">
        <f>'[1]CashFlowWorksheet'!C47</f>
        <v>-180473</v>
      </c>
      <c r="I29" s="31">
        <f>'[1]CashFlowWorksheet'!D47</f>
        <v>-146878</v>
      </c>
      <c r="J29" s="31">
        <f>'[1]CashFlowWorksheet'!F47</f>
        <v>-132131</v>
      </c>
      <c r="K29" s="31">
        <f>'[1]CashFlowWorksheet'!E47</f>
        <v>0</v>
      </c>
      <c r="L29" s="31">
        <f>'[1]CashFlowWorksheet'!B47</f>
        <v>-586167</v>
      </c>
      <c r="M29" s="31">
        <v>0</v>
      </c>
      <c r="N29" s="31">
        <v>0</v>
      </c>
      <c r="O29" s="31">
        <f>'[1]CashFlowWorksheet'!G47</f>
        <v>0</v>
      </c>
      <c r="P29" s="91">
        <f>SUM(H29:O29)</f>
        <v>-1045649</v>
      </c>
    </row>
    <row r="30" spans="1:16" ht="15" customHeight="1">
      <c r="A30" s="88" t="s">
        <v>73</v>
      </c>
      <c r="B30" s="89"/>
      <c r="C30" s="89"/>
      <c r="D30" s="89"/>
      <c r="E30" s="89"/>
      <c r="F30" s="89"/>
      <c r="G30" s="89"/>
      <c r="H30" s="31">
        <f>'[1]CashFlowWorksheet'!C52</f>
        <v>-2444</v>
      </c>
      <c r="I30" s="31">
        <f>'[1]CashFlowWorksheet'!D52</f>
        <v>-1832</v>
      </c>
      <c r="J30" s="31">
        <f>'[1]CashFlowWorksheet'!F52</f>
        <v>2475</v>
      </c>
      <c r="K30" s="31">
        <f>'[1]CashFlowWorksheet'!E52</f>
        <v>0</v>
      </c>
      <c r="L30" s="31">
        <f>'[1]CashFlowWorksheet'!B52</f>
        <v>-12236</v>
      </c>
      <c r="M30" s="31">
        <v>0</v>
      </c>
      <c r="N30" s="31">
        <v>0</v>
      </c>
      <c r="O30" s="31">
        <f>'[1]CashFlowWorksheet'!G52</f>
        <v>0</v>
      </c>
      <c r="P30" s="91">
        <f>SUM(H30:O30)</f>
        <v>-14037</v>
      </c>
    </row>
    <row r="31" spans="1:16" ht="15" customHeight="1">
      <c r="A31" s="88" t="s">
        <v>114</v>
      </c>
      <c r="B31" s="89"/>
      <c r="C31" s="89"/>
      <c r="D31" s="89"/>
      <c r="E31" s="89"/>
      <c r="F31" s="89"/>
      <c r="G31" s="89"/>
      <c r="H31" s="35">
        <f>'[1]CashFlowWorksheet'!C58</f>
        <v>39925</v>
      </c>
      <c r="I31" s="35">
        <f>'[1]CashFlowWorksheet'!D58</f>
        <v>41671</v>
      </c>
      <c r="J31" s="35">
        <f>'[1]CashFlowWorksheet'!F58</f>
        <v>0</v>
      </c>
      <c r="K31" s="35">
        <f>'[1]CashFlowWorksheet'!E58</f>
        <v>0</v>
      </c>
      <c r="L31" s="35">
        <f>'[1]CashFlowWorksheet'!B58</f>
        <v>271049</v>
      </c>
      <c r="M31" s="35">
        <v>0</v>
      </c>
      <c r="N31" s="35">
        <v>0</v>
      </c>
      <c r="O31" s="35">
        <f>'[1]CashFlowWorksheet'!G58</f>
        <v>0</v>
      </c>
      <c r="P31" s="92">
        <f>SUM(H31:O31)</f>
        <v>352645</v>
      </c>
    </row>
    <row r="32" spans="1:16" ht="15" customHeight="1">
      <c r="A32" s="88" t="s">
        <v>115</v>
      </c>
      <c r="B32" s="89"/>
      <c r="C32" s="89"/>
      <c r="D32" s="89"/>
      <c r="E32" s="89"/>
      <c r="F32" s="89"/>
      <c r="G32" s="89"/>
      <c r="H32" s="28">
        <f aca="true" t="shared" si="2" ref="H32:P32">SUM(H27:H31)</f>
        <v>115234.40000000002</v>
      </c>
      <c r="I32" s="28">
        <f t="shared" si="2"/>
        <v>-454321.46</v>
      </c>
      <c r="J32" s="28">
        <f t="shared" si="2"/>
        <v>-2562</v>
      </c>
      <c r="K32" s="28">
        <f t="shared" si="2"/>
        <v>29500</v>
      </c>
      <c r="L32" s="28">
        <f t="shared" si="2"/>
        <v>5018153.924000001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90">
        <f t="shared" si="2"/>
        <v>4706004.864</v>
      </c>
    </row>
    <row r="33" spans="1:16" ht="15.75">
      <c r="A33" s="88"/>
      <c r="B33" s="89"/>
      <c r="C33" s="89"/>
      <c r="D33" s="89"/>
      <c r="E33" s="89"/>
      <c r="F33" s="89"/>
      <c r="G33" s="89"/>
      <c r="H33" s="31"/>
      <c r="I33" s="31"/>
      <c r="J33" s="31"/>
      <c r="K33" s="31"/>
      <c r="L33" s="31"/>
      <c r="M33" s="31"/>
      <c r="N33" s="31"/>
      <c r="O33" s="31"/>
      <c r="P33" s="91"/>
    </row>
    <row r="34" spans="1:16" ht="15" customHeight="1">
      <c r="A34" s="88" t="s">
        <v>116</v>
      </c>
      <c r="B34" s="89"/>
      <c r="C34" s="89"/>
      <c r="D34" s="89"/>
      <c r="E34" s="89"/>
      <c r="F34" s="89"/>
      <c r="G34" s="89"/>
      <c r="H34" s="35">
        <v>727656</v>
      </c>
      <c r="I34" s="35">
        <v>1192427</v>
      </c>
      <c r="J34" s="35">
        <v>2562</v>
      </c>
      <c r="K34" s="35">
        <v>0</v>
      </c>
      <c r="L34" s="35">
        <v>4126234</v>
      </c>
      <c r="M34" s="35">
        <v>0</v>
      </c>
      <c r="N34" s="35">
        <v>0</v>
      </c>
      <c r="O34" s="35">
        <v>0</v>
      </c>
      <c r="P34" s="92">
        <f>SUM(H34:O34)</f>
        <v>6048879</v>
      </c>
    </row>
    <row r="35" spans="1:16" ht="15.75">
      <c r="A35" s="88"/>
      <c r="B35" s="89"/>
      <c r="C35" s="89"/>
      <c r="D35" s="89"/>
      <c r="E35" s="89"/>
      <c r="F35" s="89"/>
      <c r="G35" s="89"/>
      <c r="H35" s="31"/>
      <c r="I35" s="31"/>
      <c r="J35" s="31"/>
      <c r="K35" s="31"/>
      <c r="L35" s="31"/>
      <c r="M35" s="31"/>
      <c r="N35" s="31"/>
      <c r="O35" s="31"/>
      <c r="P35" s="91"/>
    </row>
    <row r="36" spans="1:16" ht="15" customHeight="1">
      <c r="A36" s="88" t="s">
        <v>117</v>
      </c>
      <c r="B36" s="89"/>
      <c r="C36" s="89"/>
      <c r="D36" s="89"/>
      <c r="E36" s="89"/>
      <c r="F36" s="89"/>
      <c r="G36" s="89"/>
      <c r="H36" s="43">
        <f aca="true" t="shared" si="3" ref="H36:P36">H32+H34</f>
        <v>842890.4</v>
      </c>
      <c r="I36" s="43">
        <f t="shared" si="3"/>
        <v>738105.54</v>
      </c>
      <c r="J36" s="43">
        <f t="shared" si="3"/>
        <v>0</v>
      </c>
      <c r="K36" s="43">
        <f t="shared" si="3"/>
        <v>29500</v>
      </c>
      <c r="L36" s="43">
        <f t="shared" si="3"/>
        <v>9144387.924</v>
      </c>
      <c r="M36" s="43">
        <f t="shared" si="3"/>
        <v>0</v>
      </c>
      <c r="N36" s="43">
        <f t="shared" si="3"/>
        <v>0</v>
      </c>
      <c r="O36" s="43">
        <f t="shared" si="3"/>
        <v>0</v>
      </c>
      <c r="P36" s="93">
        <f t="shared" si="3"/>
        <v>10754883.864</v>
      </c>
    </row>
    <row r="37" spans="1:16" ht="15.75">
      <c r="A37" s="94"/>
      <c r="B37" s="95"/>
      <c r="C37" s="95"/>
      <c r="D37" s="95"/>
      <c r="E37" s="95"/>
      <c r="F37" s="95"/>
      <c r="G37" s="95"/>
      <c r="H37" s="34"/>
      <c r="I37" s="34"/>
      <c r="J37" s="34"/>
      <c r="K37" s="34"/>
      <c r="L37" s="34"/>
      <c r="M37" s="34"/>
      <c r="N37" s="34"/>
      <c r="O37" s="34"/>
      <c r="P37" s="96"/>
    </row>
    <row r="38" spans="1:16" ht="15.75">
      <c r="A38" s="97"/>
      <c r="B38" s="97"/>
      <c r="C38" s="97"/>
      <c r="D38" s="97"/>
      <c r="E38" s="97"/>
      <c r="F38" s="97"/>
      <c r="G38" s="97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50" ht="12.75">
      <c r="A50" s="98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  <row r="62" ht="12.75">
      <c r="A62" s="98"/>
    </row>
    <row r="63" ht="12.75">
      <c r="A63" s="98"/>
    </row>
    <row r="64" ht="12.75">
      <c r="A64" s="98"/>
    </row>
    <row r="65" ht="12.75">
      <c r="A65" s="98"/>
    </row>
  </sheetData>
  <printOptions/>
  <pageMargins left="0.5" right="0.4" top="1" bottom="1" header="0.5" footer="0.5"/>
  <pageSetup fitToHeight="0" fitToWidth="1" horizontalDpi="300" verticalDpi="300" orientation="portrait" scale="71" r:id="rId1"/>
  <headerFooter alignWithMargins="0">
    <oddFooter>&amp;C&amp;"Times New Roman,Bold"&amp;12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Trujillo</dc:creator>
  <cp:keywords/>
  <dc:description/>
  <cp:lastModifiedBy>EYA</cp:lastModifiedBy>
  <dcterms:created xsi:type="dcterms:W3CDTF">1999-09-15T15:17:15Z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